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575" tabRatio="810" activeTab="0"/>
  </bookViews>
  <sheets>
    <sheet name="Punkteberechnung Männer" sheetId="1" r:id="rId1"/>
    <sheet name="Punkteberechnung Frauen" sheetId="2" r:id="rId2"/>
    <sheet name="Leistungsberechnung Männer" sheetId="3" r:id="rId3"/>
    <sheet name="Leistungsberechnung Frauen" sheetId="4" r:id="rId4"/>
  </sheets>
  <definedNames/>
  <calcPr fullCalcOnLoad="1"/>
</workbook>
</file>

<file path=xl/sharedStrings.xml><?xml version="1.0" encoding="utf-8"?>
<sst xmlns="http://schemas.openxmlformats.org/spreadsheetml/2006/main" count="386" uniqueCount="48">
  <si>
    <t>Hoch</t>
  </si>
  <si>
    <t>Weit</t>
  </si>
  <si>
    <t>Kugel</t>
  </si>
  <si>
    <t>Diskus</t>
  </si>
  <si>
    <t>Speer</t>
  </si>
  <si>
    <t>Leistung</t>
  </si>
  <si>
    <t>sec</t>
  </si>
  <si>
    <t>m</t>
  </si>
  <si>
    <t>Disziplin</t>
  </si>
  <si>
    <t>A-Wert</t>
  </si>
  <si>
    <t>B-Wert</t>
  </si>
  <si>
    <t>C-Wert</t>
  </si>
  <si>
    <t>1500st</t>
  </si>
  <si>
    <t>2000st</t>
  </si>
  <si>
    <t>3000st</t>
  </si>
  <si>
    <t>50h</t>
  </si>
  <si>
    <t>60h</t>
  </si>
  <si>
    <t>80h</t>
  </si>
  <si>
    <t>100h</t>
  </si>
  <si>
    <t>110h</t>
  </si>
  <si>
    <t>400h</t>
  </si>
  <si>
    <t>4*100</t>
  </si>
  <si>
    <t>4*400</t>
  </si>
  <si>
    <t>Stab</t>
  </si>
  <si>
    <t>Hammer</t>
  </si>
  <si>
    <t>Ball</t>
  </si>
  <si>
    <t>12min-Lauf</t>
  </si>
  <si>
    <t>Drei</t>
  </si>
  <si>
    <t>:</t>
  </si>
  <si>
    <t>.</t>
  </si>
  <si>
    <t>mm:ss.hh</t>
  </si>
  <si>
    <t>Format</t>
  </si>
  <si>
    <t>eingabe</t>
  </si>
  <si>
    <t>300h</t>
  </si>
  <si>
    <t>Leistungs-</t>
  </si>
  <si>
    <t>Swiss Athletics Wertungstabelle 2010</t>
  </si>
  <si>
    <t>Punkteberechnung Männer</t>
  </si>
  <si>
    <t>Punkteberechnung Frauen</t>
  </si>
  <si>
    <t>Leistungsberechnung Männer</t>
  </si>
  <si>
    <t>keine</t>
  </si>
  <si>
    <t>Eingabe</t>
  </si>
  <si>
    <t>Punkte</t>
  </si>
  <si>
    <t>Punkte-</t>
  </si>
  <si>
    <r>
      <t xml:space="preserve">Formel Leistung Läufe = B/100 - (Punkte/A) </t>
    </r>
    <r>
      <rPr>
        <vertAlign val="superscript"/>
        <sz val="10"/>
        <rFont val="Arial"/>
        <family val="2"/>
      </rPr>
      <t>1/C</t>
    </r>
  </si>
  <si>
    <r>
      <t xml:space="preserve">Formel Leistung Tech = B/100 + (Punkte/A) </t>
    </r>
    <r>
      <rPr>
        <vertAlign val="superscript"/>
        <sz val="10"/>
        <rFont val="Arial"/>
        <family val="2"/>
      </rPr>
      <t>1/C</t>
    </r>
  </si>
  <si>
    <r>
      <t xml:space="preserve">Formel Punkte Läufe = A * ((B-100*Leistung)/100) </t>
    </r>
    <r>
      <rPr>
        <vertAlign val="superscript"/>
        <sz val="10"/>
        <rFont val="Arial"/>
        <family val="2"/>
      </rPr>
      <t>C</t>
    </r>
  </si>
  <si>
    <r>
      <t xml:space="preserve">Formel Tech = A * ((100*Leistung-B)/100) </t>
    </r>
    <r>
      <rPr>
        <vertAlign val="superscript"/>
        <sz val="10"/>
        <rFont val="Arial"/>
        <family val="2"/>
      </rPr>
      <t>C</t>
    </r>
  </si>
  <si>
    <t>Leistungsberechnung Frauen</t>
  </si>
</sst>
</file>

<file path=xl/styles.xml><?xml version="1.0" encoding="utf-8"?>
<styleSheet xmlns="http://schemas.openxmlformats.org/spreadsheetml/2006/main">
  <numFmts count="2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###.###########"/>
    <numFmt numFmtId="179" formatCode="\(0\)"/>
    <numFmt numFmtId="180" formatCode="#.0"/>
    <numFmt numFmtId="181" formatCode="000"/>
    <numFmt numFmtId="182" formatCode="0.0"/>
    <numFmt numFmtId="183" formatCode="00"/>
  </numFmts>
  <fonts count="2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3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2" applyNumberFormat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23" borderId="9" applyNumberFormat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2" fontId="3" fillId="0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24" borderId="11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 vertical="top"/>
    </xf>
    <xf numFmtId="0" fontId="5" fillId="24" borderId="10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right" vertical="center"/>
    </xf>
    <xf numFmtId="0" fontId="5" fillId="24" borderId="10" xfId="0" applyFont="1" applyFill="1" applyBorder="1" applyAlignment="1">
      <alignment horizontal="right" vertical="center"/>
    </xf>
    <xf numFmtId="0" fontId="0" fillId="25" borderId="0" xfId="0" applyFill="1" applyAlignment="1">
      <alignment horizontal="right"/>
    </xf>
    <xf numFmtId="0" fontId="3" fillId="25" borderId="0" xfId="0" applyFont="1" applyFill="1" applyAlignment="1">
      <alignment/>
    </xf>
    <xf numFmtId="0" fontId="0" fillId="25" borderId="0" xfId="0" applyFill="1" applyAlignment="1" applyProtection="1">
      <alignment horizontal="right"/>
      <protection/>
    </xf>
    <xf numFmtId="0" fontId="3" fillId="2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horizontal="center" vertical="top"/>
      <protection/>
    </xf>
    <xf numFmtId="2" fontId="0" fillId="0" borderId="0" xfId="0" applyNumberFormat="1" applyFon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/>
      <protection/>
    </xf>
    <xf numFmtId="0" fontId="5" fillId="24" borderId="16" xfId="0" applyFont="1" applyFill="1" applyBorder="1" applyAlignment="1" applyProtection="1">
      <alignment horizontal="right" vertical="center"/>
      <protection/>
    </xf>
    <xf numFmtId="2" fontId="3" fillId="0" borderId="11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2" fontId="3" fillId="0" borderId="17" xfId="0" applyNumberFormat="1" applyFont="1" applyFill="1" applyBorder="1" applyAlignment="1" applyProtection="1">
      <alignment/>
      <protection/>
    </xf>
    <xf numFmtId="2" fontId="3" fillId="0" borderId="15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right"/>
    </xf>
    <xf numFmtId="0" fontId="1" fillId="21" borderId="13" xfId="0" applyFont="1" applyFill="1" applyBorder="1" applyAlignment="1">
      <alignment horizontal="center"/>
    </xf>
    <xf numFmtId="0" fontId="1" fillId="21" borderId="12" xfId="0" applyFont="1" applyFill="1" applyBorder="1" applyAlignment="1">
      <alignment horizontal="center"/>
    </xf>
    <xf numFmtId="0" fontId="1" fillId="21" borderId="18" xfId="0" applyFont="1" applyFill="1" applyBorder="1" applyAlignment="1">
      <alignment horizontal="center"/>
    </xf>
    <xf numFmtId="0" fontId="1" fillId="21" borderId="14" xfId="0" applyFont="1" applyFill="1" applyBorder="1" applyAlignment="1">
      <alignment horizontal="center" vertical="top"/>
    </xf>
    <xf numFmtId="0" fontId="1" fillId="21" borderId="0" xfId="0" applyFont="1" applyFill="1" applyBorder="1" applyAlignment="1">
      <alignment horizontal="center" vertical="top"/>
    </xf>
    <xf numFmtId="0" fontId="1" fillId="21" borderId="19" xfId="0" applyFont="1" applyFill="1" applyBorder="1" applyAlignment="1">
      <alignment horizontal="center" vertical="top"/>
    </xf>
    <xf numFmtId="0" fontId="1" fillId="21" borderId="10" xfId="0" applyFont="1" applyFill="1" applyBorder="1" applyAlignment="1">
      <alignment horizontal="centerContinuous"/>
    </xf>
    <xf numFmtId="0" fontId="1" fillId="21" borderId="20" xfId="0" applyFont="1" applyFill="1" applyBorder="1" applyAlignment="1">
      <alignment horizontal="centerContinuous"/>
    </xf>
    <xf numFmtId="0" fontId="1" fillId="21" borderId="16" xfId="0" applyFont="1" applyFill="1" applyBorder="1" applyAlignment="1">
      <alignment horizontal="centerContinuous"/>
    </xf>
    <xf numFmtId="183" fontId="1" fillId="21" borderId="21" xfId="0" applyNumberFormat="1" applyFont="1" applyFill="1" applyBorder="1" applyAlignment="1" applyProtection="1">
      <alignment horizontal="left" vertical="center"/>
      <protection locked="0"/>
    </xf>
    <xf numFmtId="0" fontId="1" fillId="21" borderId="21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5" borderId="0" xfId="0" applyFont="1" applyFill="1" applyAlignment="1" applyProtection="1">
      <alignment/>
      <protection/>
    </xf>
    <xf numFmtId="0" fontId="0" fillId="25" borderId="0" xfId="0" applyFont="1" applyFill="1" applyAlignment="1" applyProtection="1">
      <alignment horizontal="right"/>
      <protection/>
    </xf>
    <xf numFmtId="0" fontId="1" fillId="21" borderId="13" xfId="0" applyFont="1" applyFill="1" applyBorder="1" applyAlignment="1" applyProtection="1">
      <alignment horizontal="center"/>
      <protection/>
    </xf>
    <xf numFmtId="0" fontId="1" fillId="21" borderId="12" xfId="0" applyFont="1" applyFill="1" applyBorder="1" applyAlignment="1" applyProtection="1">
      <alignment horizontal="center"/>
      <protection/>
    </xf>
    <xf numFmtId="0" fontId="1" fillId="21" borderId="18" xfId="0" applyFont="1" applyFill="1" applyBorder="1" applyAlignment="1" applyProtection="1">
      <alignment horizontal="center"/>
      <protection/>
    </xf>
    <xf numFmtId="0" fontId="1" fillId="21" borderId="14" xfId="0" applyFont="1" applyFill="1" applyBorder="1" applyAlignment="1" applyProtection="1">
      <alignment horizontal="center" vertical="top"/>
      <protection/>
    </xf>
    <xf numFmtId="0" fontId="1" fillId="21" borderId="0" xfId="0" applyFont="1" applyFill="1" applyBorder="1" applyAlignment="1" applyProtection="1">
      <alignment horizontal="center" vertical="top"/>
      <protection/>
    </xf>
    <xf numFmtId="0" fontId="1" fillId="21" borderId="19" xfId="0" applyFont="1" applyFill="1" applyBorder="1" applyAlignment="1" applyProtection="1">
      <alignment horizontal="center" vertical="top"/>
      <protection/>
    </xf>
    <xf numFmtId="0" fontId="1" fillId="21" borderId="10" xfId="0" applyFont="1" applyFill="1" applyBorder="1" applyAlignment="1" applyProtection="1">
      <alignment horizontal="centerContinuous"/>
      <protection/>
    </xf>
    <xf numFmtId="0" fontId="1" fillId="21" borderId="20" xfId="0" applyFont="1" applyFill="1" applyBorder="1" applyAlignment="1" applyProtection="1">
      <alignment horizontal="centerContinuous"/>
      <protection/>
    </xf>
    <xf numFmtId="0" fontId="1" fillId="21" borderId="16" xfId="0" applyFont="1" applyFill="1" applyBorder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1" fillId="21" borderId="10" xfId="0" applyNumberFormat="1" applyFont="1" applyFill="1" applyBorder="1" applyAlignment="1" applyProtection="1">
      <alignment horizontal="left" vertical="center" wrapText="1"/>
      <protection/>
    </xf>
    <xf numFmtId="0" fontId="1" fillId="21" borderId="2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ill="1" applyAlignment="1">
      <alignment/>
    </xf>
    <xf numFmtId="0" fontId="2" fillId="21" borderId="0" xfId="0" applyFont="1" applyFill="1" applyAlignment="1">
      <alignment horizontal="centerContinuous"/>
    </xf>
    <xf numFmtId="0" fontId="4" fillId="21" borderId="0" xfId="0" applyFont="1" applyFill="1" applyAlignment="1">
      <alignment horizontal="centerContinuous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left" vertical="center"/>
    </xf>
    <xf numFmtId="180" fontId="0" fillId="0" borderId="21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/>
    </xf>
    <xf numFmtId="180" fontId="9" fillId="0" borderId="21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 applyProtection="1">
      <alignment horizontal="center" vertical="top"/>
      <protection/>
    </xf>
    <xf numFmtId="0" fontId="0" fillId="0" borderId="23" xfId="0" applyFont="1" applyFill="1" applyBorder="1" applyAlignment="1" applyProtection="1">
      <alignment horizontal="center" vertical="top"/>
      <protection/>
    </xf>
    <xf numFmtId="0" fontId="0" fillId="0" borderId="24" xfId="0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181" fontId="0" fillId="0" borderId="10" xfId="0" applyNumberFormat="1" applyFont="1" applyFill="1" applyBorder="1" applyAlignment="1" applyProtection="1">
      <alignment horizontal="right" vertical="center" wrapText="1"/>
      <protection/>
    </xf>
    <xf numFmtId="181" fontId="0" fillId="0" borderId="10" xfId="0" applyNumberFormat="1" applyFont="1" applyFill="1" applyBorder="1" applyAlignment="1" applyProtection="1">
      <alignment horizontal="right" vertical="center"/>
      <protection/>
    </xf>
    <xf numFmtId="18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182" fontId="0" fillId="0" borderId="10" xfId="0" applyNumberFormat="1" applyFont="1" applyFill="1" applyBorder="1" applyAlignment="1" applyProtection="1">
      <alignment horizontal="right" wrapText="1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 applyProtection="1">
      <alignment horizontal="right" vertical="center"/>
      <protection/>
    </xf>
    <xf numFmtId="0" fontId="9" fillId="0" borderId="21" xfId="0" applyFont="1" applyFill="1" applyBorder="1" applyAlignment="1" applyProtection="1">
      <alignment horizontal="right" vertical="center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/>
      <protection/>
    </xf>
    <xf numFmtId="181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NumberFormat="1" applyFont="1" applyFill="1" applyBorder="1" applyAlignment="1" applyProtection="1">
      <alignment horizontal="right" wrapText="1"/>
      <protection/>
    </xf>
    <xf numFmtId="181" fontId="9" fillId="0" borderId="10" xfId="0" applyNumberFormat="1" applyFont="1" applyFill="1" applyBorder="1" applyAlignment="1" applyProtection="1">
      <alignment horizontal="right" wrapText="1"/>
      <protection/>
    </xf>
    <xf numFmtId="182" fontId="9" fillId="0" borderId="10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24" borderId="13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 vertical="top"/>
    </xf>
    <xf numFmtId="0" fontId="5" fillId="24" borderId="0" xfId="0" applyFont="1" applyFill="1" applyBorder="1" applyAlignment="1">
      <alignment horizontal="center" vertical="top"/>
    </xf>
    <xf numFmtId="0" fontId="5" fillId="24" borderId="19" xfId="0" applyFont="1" applyFill="1" applyBorder="1" applyAlignment="1">
      <alignment horizontal="center" vertical="top"/>
    </xf>
    <xf numFmtId="0" fontId="5" fillId="24" borderId="10" xfId="0" applyFont="1" applyFill="1" applyBorder="1" applyAlignment="1">
      <alignment horizontal="centerContinuous"/>
    </xf>
    <xf numFmtId="0" fontId="5" fillId="24" borderId="20" xfId="0" applyFont="1" applyFill="1" applyBorder="1" applyAlignment="1">
      <alignment horizontal="centerContinuous"/>
    </xf>
    <xf numFmtId="0" fontId="5" fillId="24" borderId="16" xfId="0" applyFont="1" applyFill="1" applyBorder="1" applyAlignment="1">
      <alignment horizontal="centerContinuous"/>
    </xf>
    <xf numFmtId="183" fontId="5" fillId="24" borderId="21" xfId="0" applyNumberFormat="1" applyFont="1" applyFill="1" applyBorder="1" applyAlignment="1" applyProtection="1">
      <alignment horizontal="left" vertical="center"/>
      <protection locked="0"/>
    </xf>
    <xf numFmtId="0" fontId="5" fillId="24" borderId="21" xfId="0" applyFont="1" applyFill="1" applyBorder="1" applyAlignment="1">
      <alignment horizontal="left" vertical="center"/>
    </xf>
    <xf numFmtId="0" fontId="1" fillId="21" borderId="11" xfId="0" applyFont="1" applyFill="1" applyBorder="1" applyAlignment="1">
      <alignment horizontal="center"/>
    </xf>
    <xf numFmtId="0" fontId="1" fillId="21" borderId="15" xfId="0" applyFont="1" applyFill="1" applyBorder="1" applyAlignment="1">
      <alignment horizontal="center" vertical="top"/>
    </xf>
    <xf numFmtId="0" fontId="1" fillId="21" borderId="10" xfId="0" applyFont="1" applyFill="1" applyBorder="1" applyAlignment="1">
      <alignment horizontal="center"/>
    </xf>
    <xf numFmtId="0" fontId="1" fillId="21" borderId="16" xfId="0" applyFont="1" applyFill="1" applyBorder="1" applyAlignment="1">
      <alignment horizontal="right" vertical="center"/>
    </xf>
    <xf numFmtId="0" fontId="1" fillId="21" borderId="10" xfId="0" applyFont="1" applyFill="1" applyBorder="1" applyAlignment="1" applyProtection="1">
      <alignment horizontal="right"/>
      <protection locked="0"/>
    </xf>
    <xf numFmtId="2" fontId="1" fillId="21" borderId="21" xfId="0" applyNumberFormat="1" applyFont="1" applyFill="1" applyBorder="1" applyAlignment="1" applyProtection="1">
      <alignment horizontal="right"/>
      <protection locked="0"/>
    </xf>
    <xf numFmtId="2" fontId="1" fillId="21" borderId="20" xfId="0" applyNumberFormat="1" applyFont="1" applyFill="1" applyBorder="1" applyAlignment="1" applyProtection="1">
      <alignment horizontal="right"/>
      <protection locked="0"/>
    </xf>
    <xf numFmtId="2" fontId="1" fillId="21" borderId="16" xfId="0" applyNumberFormat="1" applyFont="1" applyFill="1" applyBorder="1" applyAlignment="1" applyProtection="1">
      <alignment horizontal="right"/>
      <protection locked="0"/>
    </xf>
    <xf numFmtId="0" fontId="1" fillId="21" borderId="21" xfId="0" applyNumberFormat="1" applyFont="1" applyFill="1" applyBorder="1" applyAlignment="1" applyProtection="1">
      <alignment horizontal="right"/>
      <protection locked="0"/>
    </xf>
    <xf numFmtId="0" fontId="1" fillId="21" borderId="20" xfId="0" applyNumberFormat="1" applyFont="1" applyFill="1" applyBorder="1" applyAlignment="1" applyProtection="1">
      <alignment horizontal="right"/>
      <protection locked="0"/>
    </xf>
    <xf numFmtId="0" fontId="1" fillId="21" borderId="16" xfId="0" applyNumberFormat="1" applyFont="1" applyFill="1" applyBorder="1" applyAlignment="1" applyProtection="1">
      <alignment horizontal="right"/>
      <protection locked="0"/>
    </xf>
    <xf numFmtId="2" fontId="5" fillId="24" borderId="21" xfId="0" applyNumberFormat="1" applyFont="1" applyFill="1" applyBorder="1" applyAlignment="1" applyProtection="1">
      <alignment horizontal="right"/>
      <protection locked="0"/>
    </xf>
    <xf numFmtId="2" fontId="5" fillId="24" borderId="20" xfId="0" applyNumberFormat="1" applyFont="1" applyFill="1" applyBorder="1" applyAlignment="1" applyProtection="1">
      <alignment horizontal="right"/>
      <protection locked="0"/>
    </xf>
    <xf numFmtId="2" fontId="5" fillId="24" borderId="16" xfId="0" applyNumberFormat="1" applyFont="1" applyFill="1" applyBorder="1" applyAlignment="1" applyProtection="1">
      <alignment horizontal="right"/>
      <protection locked="0"/>
    </xf>
    <xf numFmtId="0" fontId="5" fillId="24" borderId="21" xfId="0" applyFont="1" applyFill="1" applyBorder="1" applyAlignment="1" applyProtection="1">
      <alignment horizontal="right"/>
      <protection locked="0"/>
    </xf>
    <xf numFmtId="0" fontId="5" fillId="24" borderId="20" xfId="0" applyFont="1" applyFill="1" applyBorder="1" applyAlignment="1" applyProtection="1">
      <alignment horizontal="right"/>
      <protection locked="0"/>
    </xf>
    <xf numFmtId="0" fontId="5" fillId="24" borderId="16" xfId="0" applyFont="1" applyFill="1" applyBorder="1" applyAlignment="1" applyProtection="1">
      <alignment horizontal="right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657225</xdr:rowOff>
    </xdr:to>
    <xdr:pic>
      <xdr:nvPicPr>
        <xdr:cNvPr id="1" name="Picture 3" descr="swissathl_r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657225</xdr:rowOff>
    </xdr:to>
    <xdr:pic>
      <xdr:nvPicPr>
        <xdr:cNvPr id="1" name="Picture 3" descr="swissathl_r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657225</xdr:rowOff>
    </xdr:to>
    <xdr:pic>
      <xdr:nvPicPr>
        <xdr:cNvPr id="1" name="Picture 1" descr="swissathl_r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657225</xdr:rowOff>
    </xdr:to>
    <xdr:pic>
      <xdr:nvPicPr>
        <xdr:cNvPr id="1" name="Picture 1" descr="swissathl_r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11.421875" style="82" customWidth="1"/>
    <col min="2" max="2" width="13.7109375" style="83" customWidth="1"/>
    <col min="3" max="4" width="12.00390625" style="83" customWidth="1"/>
    <col min="5" max="5" width="3.00390625" style="82" bestFit="1" customWidth="1"/>
    <col min="6" max="6" width="1.1484375" style="82" customWidth="1"/>
    <col min="7" max="7" width="3.00390625" style="82" bestFit="1" customWidth="1"/>
    <col min="8" max="8" width="1.1484375" style="82" customWidth="1"/>
    <col min="9" max="9" width="3.00390625" style="82" customWidth="1"/>
    <col min="10" max="10" width="8.7109375" style="83" customWidth="1"/>
    <col min="11" max="11" width="7.57421875" style="9" bestFit="1" customWidth="1"/>
    <col min="12" max="12" width="10.57421875" style="7" customWidth="1"/>
    <col min="13" max="13" width="5.57421875" style="0" customWidth="1"/>
    <col min="14" max="14" width="15.57421875" style="0" customWidth="1"/>
    <col min="15" max="15" width="6.28125" style="2" customWidth="1"/>
    <col min="16" max="16" width="19.00390625" style="2" customWidth="1"/>
    <col min="17" max="17" width="8.28125" style="0" customWidth="1"/>
  </cols>
  <sheetData>
    <row r="1" spans="1:12" ht="69.75" customHeight="1">
      <c r="A1" s="69"/>
      <c r="B1" s="70"/>
      <c r="C1" s="70"/>
      <c r="D1" s="70"/>
      <c r="E1" s="69"/>
      <c r="F1" s="69"/>
      <c r="G1" s="69"/>
      <c r="H1" s="69"/>
      <c r="I1" s="69"/>
      <c r="J1" s="70"/>
      <c r="K1" s="32"/>
      <c r="L1" s="31"/>
    </row>
    <row r="2" spans="1:17" s="99" customFormat="1" ht="18">
      <c r="A2" s="100" t="s">
        <v>35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100"/>
      <c r="M2" s="4"/>
      <c r="N2" s="4"/>
      <c r="O2" s="4"/>
      <c r="P2" s="4"/>
      <c r="Q2" s="4"/>
    </row>
    <row r="3" spans="1:17" ht="3" customHeight="1">
      <c r="A3" s="4"/>
      <c r="B3" s="5"/>
      <c r="C3" s="5"/>
      <c r="D3" s="5"/>
      <c r="E3" s="4"/>
      <c r="F3" s="4"/>
      <c r="G3" s="4"/>
      <c r="H3" s="4"/>
      <c r="I3" s="4"/>
      <c r="J3" s="5"/>
      <c r="K3" s="14"/>
      <c r="L3" s="5"/>
      <c r="M3" s="4"/>
      <c r="N3" s="4"/>
      <c r="O3" s="4"/>
      <c r="P3" s="4"/>
      <c r="Q3" s="4"/>
    </row>
    <row r="4" spans="1:16" ht="18.75">
      <c r="A4" s="24" t="s">
        <v>36</v>
      </c>
      <c r="B4" s="25"/>
      <c r="C4" s="6"/>
      <c r="D4" s="6"/>
      <c r="E4" s="3"/>
      <c r="F4" s="3"/>
      <c r="G4" s="3"/>
      <c r="H4" s="3"/>
      <c r="I4" s="3"/>
      <c r="J4" s="6"/>
      <c r="L4" s="8"/>
      <c r="O4"/>
      <c r="P4"/>
    </row>
    <row r="5" spans="1:12" s="49" customFormat="1" ht="15">
      <c r="A5" s="147" t="s">
        <v>45</v>
      </c>
      <c r="B5" s="44"/>
      <c r="C5" s="45"/>
      <c r="D5" s="45"/>
      <c r="E5" s="46"/>
      <c r="F5" s="46"/>
      <c r="G5" s="46"/>
      <c r="H5" s="46"/>
      <c r="I5" s="46"/>
      <c r="J5" s="45"/>
      <c r="K5" s="47"/>
      <c r="L5" s="48"/>
    </row>
    <row r="6" spans="1:12" s="49" customFormat="1" ht="15">
      <c r="A6" s="147" t="s">
        <v>46</v>
      </c>
      <c r="B6" s="44"/>
      <c r="C6" s="45"/>
      <c r="D6" s="45"/>
      <c r="E6" s="46"/>
      <c r="F6" s="46"/>
      <c r="G6" s="46"/>
      <c r="H6" s="46"/>
      <c r="I6" s="46"/>
      <c r="J6" s="45"/>
      <c r="K6" s="47"/>
      <c r="L6" s="48"/>
    </row>
    <row r="7" spans="1:16" ht="3" customHeight="1">
      <c r="A7" s="1"/>
      <c r="B7" s="6"/>
      <c r="C7" s="6"/>
      <c r="D7" s="6"/>
      <c r="E7" s="3"/>
      <c r="F7" s="3"/>
      <c r="G7" s="3"/>
      <c r="H7" s="3"/>
      <c r="I7" s="3"/>
      <c r="J7" s="6"/>
      <c r="L7" s="8"/>
      <c r="O7"/>
      <c r="P7"/>
    </row>
    <row r="8" spans="1:16" ht="12.75">
      <c r="A8" s="17"/>
      <c r="B8" s="15"/>
      <c r="C8" s="16"/>
      <c r="D8" s="16"/>
      <c r="E8" s="71"/>
      <c r="F8" s="72"/>
      <c r="G8" s="72" t="s">
        <v>34</v>
      </c>
      <c r="H8" s="72"/>
      <c r="I8" s="73"/>
      <c r="J8" s="16"/>
      <c r="K8" s="23"/>
      <c r="L8" s="26" t="s">
        <v>39</v>
      </c>
      <c r="O8"/>
      <c r="P8"/>
    </row>
    <row r="9" spans="1:12" s="22" customFormat="1" ht="15" customHeight="1">
      <c r="A9" s="19"/>
      <c r="B9" s="20"/>
      <c r="C9" s="18"/>
      <c r="D9" s="18"/>
      <c r="E9" s="74"/>
      <c r="F9" s="75"/>
      <c r="G9" s="75" t="s">
        <v>32</v>
      </c>
      <c r="H9" s="75"/>
      <c r="I9" s="76"/>
      <c r="J9" s="18"/>
      <c r="K9" s="21"/>
      <c r="L9" s="27" t="s">
        <v>40</v>
      </c>
    </row>
    <row r="10" spans="1:16" ht="12.75">
      <c r="A10" s="142" t="s">
        <v>8</v>
      </c>
      <c r="B10" s="143" t="s">
        <v>9</v>
      </c>
      <c r="C10" s="143" t="s">
        <v>10</v>
      </c>
      <c r="D10" s="143" t="s">
        <v>11</v>
      </c>
      <c r="E10" s="77" t="s">
        <v>5</v>
      </c>
      <c r="F10" s="78"/>
      <c r="G10" s="78"/>
      <c r="H10" s="78"/>
      <c r="I10" s="79"/>
      <c r="J10" s="144" t="s">
        <v>5</v>
      </c>
      <c r="K10" s="10" t="s">
        <v>31</v>
      </c>
      <c r="L10" s="28" t="s">
        <v>41</v>
      </c>
      <c r="O10"/>
      <c r="P10"/>
    </row>
    <row r="11" spans="1:16" ht="12.75">
      <c r="A11" s="102">
        <v>50</v>
      </c>
      <c r="B11" s="110">
        <v>8.05569</v>
      </c>
      <c r="C11" s="111">
        <v>1300</v>
      </c>
      <c r="D11" s="112">
        <v>2.5</v>
      </c>
      <c r="E11" s="164">
        <v>6.49</v>
      </c>
      <c r="F11" s="165"/>
      <c r="G11" s="165"/>
      <c r="H11" s="165"/>
      <c r="I11" s="166"/>
      <c r="J11" s="112"/>
      <c r="K11" s="11" t="s">
        <v>6</v>
      </c>
      <c r="L11" s="29">
        <f aca="true" t="shared" si="0" ref="L11:L17">INT(B11*((C11-100*E11)/100)^D11)</f>
        <v>871</v>
      </c>
      <c r="O11"/>
      <c r="P11"/>
    </row>
    <row r="12" spans="1:16" ht="12.75">
      <c r="A12" s="102">
        <v>60</v>
      </c>
      <c r="B12" s="110">
        <v>6.30895</v>
      </c>
      <c r="C12" s="111">
        <v>1460</v>
      </c>
      <c r="D12" s="112">
        <v>2.5</v>
      </c>
      <c r="E12" s="164">
        <v>7.42</v>
      </c>
      <c r="F12" s="165"/>
      <c r="G12" s="165"/>
      <c r="H12" s="165"/>
      <c r="I12" s="166"/>
      <c r="J12" s="112"/>
      <c r="K12" s="11" t="s">
        <v>6</v>
      </c>
      <c r="L12" s="29">
        <f t="shared" si="0"/>
        <v>871</v>
      </c>
      <c r="O12"/>
      <c r="P12"/>
    </row>
    <row r="13" spans="1:16" ht="12.75">
      <c r="A13" s="102">
        <v>80</v>
      </c>
      <c r="B13" s="110">
        <v>3.80423</v>
      </c>
      <c r="C13" s="111">
        <v>1820</v>
      </c>
      <c r="D13" s="112">
        <v>2.5</v>
      </c>
      <c r="E13" s="164">
        <v>9.41</v>
      </c>
      <c r="F13" s="165"/>
      <c r="G13" s="165"/>
      <c r="H13" s="165"/>
      <c r="I13" s="166"/>
      <c r="J13" s="112"/>
      <c r="K13" s="11" t="s">
        <v>6</v>
      </c>
      <c r="L13" s="29">
        <f t="shared" si="0"/>
        <v>871</v>
      </c>
      <c r="O13"/>
      <c r="P13"/>
    </row>
    <row r="14" spans="1:16" ht="12.75">
      <c r="A14" s="102">
        <v>100</v>
      </c>
      <c r="B14" s="103">
        <v>7.080303</v>
      </c>
      <c r="C14" s="104">
        <v>2150</v>
      </c>
      <c r="D14" s="105">
        <v>2.1</v>
      </c>
      <c r="E14" s="164">
        <v>11.61</v>
      </c>
      <c r="F14" s="165"/>
      <c r="G14" s="165"/>
      <c r="H14" s="165"/>
      <c r="I14" s="166"/>
      <c r="J14" s="105"/>
      <c r="K14" s="11" t="s">
        <v>6</v>
      </c>
      <c r="L14" s="29">
        <f t="shared" si="0"/>
        <v>870</v>
      </c>
      <c r="O14"/>
      <c r="P14"/>
    </row>
    <row r="15" spans="1:16" ht="12.75">
      <c r="A15" s="102">
        <v>200</v>
      </c>
      <c r="B15" s="103">
        <v>1.31532</v>
      </c>
      <c r="C15" s="104">
        <v>4567</v>
      </c>
      <c r="D15" s="105">
        <v>2.1</v>
      </c>
      <c r="E15" s="164">
        <v>23.63</v>
      </c>
      <c r="F15" s="165"/>
      <c r="G15" s="165"/>
      <c r="H15" s="165"/>
      <c r="I15" s="166"/>
      <c r="J15" s="105"/>
      <c r="K15" s="11" t="s">
        <v>6</v>
      </c>
      <c r="L15" s="29">
        <f t="shared" si="0"/>
        <v>870</v>
      </c>
      <c r="O15"/>
      <c r="P15"/>
    </row>
    <row r="16" spans="1:16" ht="12.75">
      <c r="A16" s="102">
        <v>300</v>
      </c>
      <c r="B16" s="103">
        <v>0.492671</v>
      </c>
      <c r="C16" s="104">
        <v>7295</v>
      </c>
      <c r="D16" s="105">
        <v>2.1</v>
      </c>
      <c r="E16" s="164">
        <v>37.77</v>
      </c>
      <c r="F16" s="165"/>
      <c r="G16" s="165"/>
      <c r="H16" s="165"/>
      <c r="I16" s="166"/>
      <c r="J16" s="105"/>
      <c r="K16" s="11" t="s">
        <v>6</v>
      </c>
      <c r="L16" s="29">
        <f t="shared" si="0"/>
        <v>870</v>
      </c>
      <c r="O16"/>
      <c r="P16"/>
    </row>
    <row r="17" spans="1:16" ht="12.75">
      <c r="A17" s="106">
        <v>400</v>
      </c>
      <c r="B17" s="107">
        <v>0.249724</v>
      </c>
      <c r="C17" s="107">
        <v>10082</v>
      </c>
      <c r="D17" s="107">
        <v>2.1</v>
      </c>
      <c r="E17" s="164">
        <v>52.21</v>
      </c>
      <c r="F17" s="165"/>
      <c r="G17" s="165"/>
      <c r="H17" s="165"/>
      <c r="I17" s="166"/>
      <c r="J17" s="107"/>
      <c r="K17" s="13" t="s">
        <v>6</v>
      </c>
      <c r="L17" s="29">
        <f t="shared" si="0"/>
        <v>870</v>
      </c>
      <c r="O17"/>
      <c r="P17"/>
    </row>
    <row r="18" spans="1:16" ht="12.75">
      <c r="A18" s="102">
        <v>600</v>
      </c>
      <c r="B18" s="103">
        <v>0.086375</v>
      </c>
      <c r="C18" s="104">
        <v>16833</v>
      </c>
      <c r="D18" s="105">
        <v>2.1</v>
      </c>
      <c r="E18" s="80">
        <v>1</v>
      </c>
      <c r="F18" s="81" t="s">
        <v>28</v>
      </c>
      <c r="G18" s="80">
        <v>27</v>
      </c>
      <c r="H18" s="81" t="s">
        <v>29</v>
      </c>
      <c r="I18" s="80">
        <v>74</v>
      </c>
      <c r="J18" s="105">
        <f aca="true" t="shared" si="1" ref="J18:J25">(6000*E18)+(100*G18)+I18</f>
        <v>8774</v>
      </c>
      <c r="K18" s="11" t="s">
        <v>6</v>
      </c>
      <c r="L18" s="29">
        <f>INT(B18*((C18-J18)/100)^D18)</f>
        <v>870</v>
      </c>
      <c r="O18"/>
      <c r="P18"/>
    </row>
    <row r="19" spans="1:16" ht="12.75">
      <c r="A19" s="102">
        <v>800</v>
      </c>
      <c r="B19" s="103">
        <v>0.042083</v>
      </c>
      <c r="C19" s="104">
        <v>23537</v>
      </c>
      <c r="D19" s="105">
        <v>2.1</v>
      </c>
      <c r="E19" s="80">
        <v>2</v>
      </c>
      <c r="F19" s="81" t="s">
        <v>28</v>
      </c>
      <c r="G19" s="80">
        <v>1</v>
      </c>
      <c r="H19" s="81" t="s">
        <v>29</v>
      </c>
      <c r="I19" s="80">
        <v>87</v>
      </c>
      <c r="J19" s="105">
        <f t="shared" si="1"/>
        <v>12187</v>
      </c>
      <c r="K19" s="11" t="s">
        <v>6</v>
      </c>
      <c r="L19" s="29">
        <f aca="true" t="shared" si="2" ref="L19:L25">INT(B19*((C19-J19)/100)^D19)</f>
        <v>870</v>
      </c>
      <c r="O19"/>
      <c r="P19"/>
    </row>
    <row r="20" spans="1:16" ht="12.75">
      <c r="A20" s="102">
        <v>1000</v>
      </c>
      <c r="B20" s="103">
        <v>0.0068251</v>
      </c>
      <c r="C20" s="104">
        <v>32581</v>
      </c>
      <c r="D20" s="105">
        <v>2.3</v>
      </c>
      <c r="E20" s="80">
        <v>2</v>
      </c>
      <c r="F20" s="81" t="s">
        <v>28</v>
      </c>
      <c r="G20" s="80">
        <v>39</v>
      </c>
      <c r="H20" s="81" t="s">
        <v>29</v>
      </c>
      <c r="I20" s="80">
        <v>94</v>
      </c>
      <c r="J20" s="105">
        <f t="shared" si="1"/>
        <v>15994</v>
      </c>
      <c r="K20" s="11" t="s">
        <v>6</v>
      </c>
      <c r="L20" s="29">
        <f t="shared" si="2"/>
        <v>870</v>
      </c>
      <c r="O20"/>
      <c r="P20"/>
    </row>
    <row r="21" spans="1:16" ht="12.75">
      <c r="A21" s="102">
        <v>1500</v>
      </c>
      <c r="B21" s="103">
        <v>0.0024384</v>
      </c>
      <c r="C21" s="104">
        <v>50965</v>
      </c>
      <c r="D21" s="105">
        <v>2.3</v>
      </c>
      <c r="E21" s="80">
        <v>4</v>
      </c>
      <c r="F21" s="81" t="s">
        <v>28</v>
      </c>
      <c r="G21" s="80">
        <v>10</v>
      </c>
      <c r="H21" s="81" t="s">
        <v>29</v>
      </c>
      <c r="I21" s="80">
        <v>17</v>
      </c>
      <c r="J21" s="105">
        <f t="shared" si="1"/>
        <v>25017</v>
      </c>
      <c r="K21" s="11" t="s">
        <v>6</v>
      </c>
      <c r="L21" s="29">
        <f t="shared" si="2"/>
        <v>870</v>
      </c>
      <c r="O21"/>
      <c r="P21"/>
    </row>
    <row r="22" spans="1:16" ht="12.75">
      <c r="A22" s="102">
        <v>2000</v>
      </c>
      <c r="B22" s="103">
        <v>0.0011358</v>
      </c>
      <c r="C22" s="104">
        <v>71036</v>
      </c>
      <c r="D22" s="105">
        <v>2.3</v>
      </c>
      <c r="E22" s="80">
        <v>5</v>
      </c>
      <c r="F22" s="81" t="s">
        <v>28</v>
      </c>
      <c r="G22" s="80">
        <v>48</v>
      </c>
      <c r="H22" s="81" t="s">
        <v>29</v>
      </c>
      <c r="I22" s="80">
        <v>65</v>
      </c>
      <c r="J22" s="105">
        <f t="shared" si="1"/>
        <v>34865</v>
      </c>
      <c r="K22" s="11" t="s">
        <v>6</v>
      </c>
      <c r="L22" s="29">
        <f t="shared" si="2"/>
        <v>870</v>
      </c>
      <c r="O22"/>
      <c r="P22"/>
    </row>
    <row r="23" spans="1:16" ht="12.75">
      <c r="A23" s="102">
        <v>3000</v>
      </c>
      <c r="B23" s="103">
        <v>0.00041504</v>
      </c>
      <c r="C23" s="104">
        <v>110024</v>
      </c>
      <c r="D23" s="105">
        <v>2.3</v>
      </c>
      <c r="E23" s="80">
        <v>8</v>
      </c>
      <c r="F23" s="81" t="s">
        <v>28</v>
      </c>
      <c r="G23" s="80">
        <v>59</v>
      </c>
      <c r="H23" s="81" t="s">
        <v>29</v>
      </c>
      <c r="I23" s="80">
        <v>90</v>
      </c>
      <c r="J23" s="105">
        <f t="shared" si="1"/>
        <v>53990</v>
      </c>
      <c r="K23" s="11" t="s">
        <v>6</v>
      </c>
      <c r="L23" s="29">
        <f t="shared" si="2"/>
        <v>870</v>
      </c>
      <c r="O23"/>
      <c r="P23"/>
    </row>
    <row r="24" spans="1:16" ht="12.75">
      <c r="A24" s="102">
        <v>5000</v>
      </c>
      <c r="B24" s="103">
        <v>0.00011812</v>
      </c>
      <c r="C24" s="104">
        <v>189996</v>
      </c>
      <c r="D24" s="105">
        <v>2.3</v>
      </c>
      <c r="E24" s="80">
        <v>15</v>
      </c>
      <c r="F24" s="81" t="s">
        <v>28</v>
      </c>
      <c r="G24" s="80">
        <v>32</v>
      </c>
      <c r="H24" s="81" t="s">
        <v>29</v>
      </c>
      <c r="I24" s="80">
        <v>26</v>
      </c>
      <c r="J24" s="105">
        <f t="shared" si="1"/>
        <v>93226</v>
      </c>
      <c r="K24" s="11" t="s">
        <v>6</v>
      </c>
      <c r="L24" s="29">
        <f t="shared" si="2"/>
        <v>870</v>
      </c>
      <c r="O24"/>
      <c r="P24"/>
    </row>
    <row r="25" spans="1:16" ht="12.75">
      <c r="A25" s="108">
        <v>10000</v>
      </c>
      <c r="B25" s="103">
        <v>2.1844E-05</v>
      </c>
      <c r="C25" s="104">
        <v>395879</v>
      </c>
      <c r="D25" s="105">
        <v>2.3</v>
      </c>
      <c r="E25" s="80">
        <v>32</v>
      </c>
      <c r="F25" s="81" t="s">
        <v>28</v>
      </c>
      <c r="G25" s="80">
        <v>23</v>
      </c>
      <c r="H25" s="81" t="s">
        <v>29</v>
      </c>
      <c r="I25" s="80">
        <v>7</v>
      </c>
      <c r="J25" s="105">
        <f t="shared" si="1"/>
        <v>194307</v>
      </c>
      <c r="K25" s="11" t="s">
        <v>6</v>
      </c>
      <c r="L25" s="29">
        <f t="shared" si="2"/>
        <v>870</v>
      </c>
      <c r="O25"/>
      <c r="P25"/>
    </row>
    <row r="26" spans="1:16" ht="12.75">
      <c r="A26" s="102" t="s">
        <v>15</v>
      </c>
      <c r="B26" s="103">
        <v>14.460128</v>
      </c>
      <c r="C26" s="104">
        <v>1459</v>
      </c>
      <c r="D26" s="105">
        <v>2.1</v>
      </c>
      <c r="E26" s="164">
        <v>7.55</v>
      </c>
      <c r="F26" s="165"/>
      <c r="G26" s="165"/>
      <c r="H26" s="165"/>
      <c r="I26" s="166"/>
      <c r="J26" s="105"/>
      <c r="K26" s="11" t="s">
        <v>6</v>
      </c>
      <c r="L26" s="29">
        <f>INT(B26*((C26-100*E26)/100)^D26)</f>
        <v>871</v>
      </c>
      <c r="O26"/>
      <c r="P26"/>
    </row>
    <row r="27" spans="1:16" ht="12.75">
      <c r="A27" s="102" t="s">
        <v>16</v>
      </c>
      <c r="B27" s="103">
        <v>10.294837</v>
      </c>
      <c r="C27" s="104">
        <v>1715</v>
      </c>
      <c r="D27" s="105">
        <v>2.1</v>
      </c>
      <c r="E27" s="164">
        <v>8.87</v>
      </c>
      <c r="F27" s="165"/>
      <c r="G27" s="165"/>
      <c r="H27" s="165"/>
      <c r="I27" s="166"/>
      <c r="J27" s="105"/>
      <c r="K27" s="11" t="s">
        <v>6</v>
      </c>
      <c r="L27" s="29">
        <f aca="true" t="shared" si="3" ref="L27:L32">INT(B27*((C27-100*E27)/100)^D27)</f>
        <v>871</v>
      </c>
      <c r="O27"/>
      <c r="P27"/>
    </row>
    <row r="28" spans="1:16" ht="12.75">
      <c r="A28" s="102" t="s">
        <v>17</v>
      </c>
      <c r="B28" s="103">
        <v>5.925928</v>
      </c>
      <c r="C28" s="104">
        <v>2231</v>
      </c>
      <c r="D28" s="105">
        <v>2.1</v>
      </c>
      <c r="E28" s="164">
        <v>11.55</v>
      </c>
      <c r="F28" s="165"/>
      <c r="G28" s="165"/>
      <c r="H28" s="165"/>
      <c r="I28" s="166"/>
      <c r="J28" s="105"/>
      <c r="K28" s="11" t="s">
        <v>6</v>
      </c>
      <c r="L28" s="29">
        <f t="shared" si="3"/>
        <v>870</v>
      </c>
      <c r="O28"/>
      <c r="P28"/>
    </row>
    <row r="29" spans="1:16" ht="12.75">
      <c r="A29" s="102" t="s">
        <v>18</v>
      </c>
      <c r="B29" s="103">
        <v>3.82844</v>
      </c>
      <c r="C29" s="104">
        <v>2747</v>
      </c>
      <c r="D29" s="105">
        <v>2.1</v>
      </c>
      <c r="E29" s="164">
        <v>14.22</v>
      </c>
      <c r="F29" s="165"/>
      <c r="G29" s="165"/>
      <c r="H29" s="165"/>
      <c r="I29" s="166"/>
      <c r="J29" s="105"/>
      <c r="K29" s="11" t="s">
        <v>6</v>
      </c>
      <c r="L29" s="29">
        <f t="shared" si="3"/>
        <v>870</v>
      </c>
      <c r="O29"/>
      <c r="P29"/>
    </row>
    <row r="30" spans="1:16" ht="12.75">
      <c r="A30" s="102" t="s">
        <v>19</v>
      </c>
      <c r="B30" s="103">
        <v>3.174673</v>
      </c>
      <c r="C30" s="104">
        <v>3003</v>
      </c>
      <c r="D30" s="105">
        <v>2.1</v>
      </c>
      <c r="E30" s="164">
        <v>15.54</v>
      </c>
      <c r="F30" s="165"/>
      <c r="G30" s="165"/>
      <c r="H30" s="165"/>
      <c r="I30" s="166"/>
      <c r="J30" s="105"/>
      <c r="K30" s="11" t="s">
        <v>6</v>
      </c>
      <c r="L30" s="29">
        <f t="shared" si="3"/>
        <v>870</v>
      </c>
      <c r="O30"/>
      <c r="P30"/>
    </row>
    <row r="31" spans="1:16" ht="12.75">
      <c r="A31" s="102" t="s">
        <v>33</v>
      </c>
      <c r="B31" s="103">
        <v>0.364731</v>
      </c>
      <c r="C31" s="104">
        <v>8190</v>
      </c>
      <c r="D31" s="105">
        <v>2.1</v>
      </c>
      <c r="E31" s="164">
        <v>41.31</v>
      </c>
      <c r="F31" s="165"/>
      <c r="G31" s="165"/>
      <c r="H31" s="165"/>
      <c r="I31" s="166"/>
      <c r="J31" s="105"/>
      <c r="K31" s="11" t="s">
        <v>6</v>
      </c>
      <c r="L31" s="29">
        <f t="shared" si="3"/>
        <v>870</v>
      </c>
      <c r="O31"/>
      <c r="P31"/>
    </row>
    <row r="32" spans="1:16" ht="12.75">
      <c r="A32" s="102" t="s">
        <v>20</v>
      </c>
      <c r="B32" s="103">
        <v>0.211237</v>
      </c>
      <c r="C32" s="104">
        <v>10921</v>
      </c>
      <c r="D32" s="105">
        <v>2.1</v>
      </c>
      <c r="E32" s="164">
        <v>56.57</v>
      </c>
      <c r="F32" s="165"/>
      <c r="G32" s="165"/>
      <c r="H32" s="165"/>
      <c r="I32" s="166"/>
      <c r="J32" s="105"/>
      <c r="K32" s="11" t="s">
        <v>6</v>
      </c>
      <c r="L32" s="29">
        <f t="shared" si="3"/>
        <v>870</v>
      </c>
      <c r="O32"/>
      <c r="P32"/>
    </row>
    <row r="33" spans="1:16" ht="12.75">
      <c r="A33" s="102" t="s">
        <v>12</v>
      </c>
      <c r="B33" s="103">
        <v>0.0018664</v>
      </c>
      <c r="C33" s="104">
        <v>56163</v>
      </c>
      <c r="D33" s="105">
        <v>2.3</v>
      </c>
      <c r="E33" s="80">
        <v>4</v>
      </c>
      <c r="F33" s="81" t="s">
        <v>28</v>
      </c>
      <c r="G33" s="80">
        <v>30</v>
      </c>
      <c r="H33" s="81" t="s">
        <v>29</v>
      </c>
      <c r="I33" s="80">
        <v>17</v>
      </c>
      <c r="J33" s="105">
        <f>(6000*E33)+(100*G33)+I33</f>
        <v>27017</v>
      </c>
      <c r="K33" s="11" t="s">
        <v>30</v>
      </c>
      <c r="L33" s="29">
        <f>INT(B33*((C33-J33)/100)^D33)</f>
        <v>870</v>
      </c>
      <c r="O33"/>
      <c r="P33"/>
    </row>
    <row r="34" spans="1:16" ht="12.75">
      <c r="A34" s="102" t="s">
        <v>13</v>
      </c>
      <c r="B34" s="103">
        <v>0.00094366</v>
      </c>
      <c r="C34" s="104">
        <v>77009</v>
      </c>
      <c r="D34" s="105">
        <v>2.3</v>
      </c>
      <c r="E34" s="80">
        <v>6</v>
      </c>
      <c r="F34" s="81" t="s">
        <v>28</v>
      </c>
      <c r="G34" s="80">
        <v>18</v>
      </c>
      <c r="H34" s="81" t="s">
        <v>29</v>
      </c>
      <c r="I34" s="80">
        <v>3</v>
      </c>
      <c r="J34" s="105">
        <f>(6000*E34)+(100*G34)+I34</f>
        <v>37803</v>
      </c>
      <c r="K34" s="11" t="s">
        <v>30</v>
      </c>
      <c r="L34" s="29">
        <f>INT(B34*((C34-J34)/100)^D34)</f>
        <v>870</v>
      </c>
      <c r="O34"/>
      <c r="P34"/>
    </row>
    <row r="35" spans="1:16" ht="12.75">
      <c r="A35" s="102" t="s">
        <v>14</v>
      </c>
      <c r="B35" s="103">
        <v>0.00035433</v>
      </c>
      <c r="C35" s="104">
        <v>117893</v>
      </c>
      <c r="D35" s="105">
        <v>2.3</v>
      </c>
      <c r="E35" s="80">
        <v>9</v>
      </c>
      <c r="F35" s="81" t="s">
        <v>28</v>
      </c>
      <c r="G35" s="80">
        <v>38</v>
      </c>
      <c r="H35" s="81" t="s">
        <v>29</v>
      </c>
      <c r="I35" s="80">
        <v>71</v>
      </c>
      <c r="J35" s="105">
        <f>(6000*E35)+(100*G35)+I35</f>
        <v>57871</v>
      </c>
      <c r="K35" s="11" t="s">
        <v>30</v>
      </c>
      <c r="L35" s="29">
        <f>INT(B35*((C35-J35)/100)^D35)</f>
        <v>870</v>
      </c>
      <c r="O35"/>
      <c r="P35"/>
    </row>
    <row r="36" spans="1:16" ht="12.75">
      <c r="A36" s="102" t="s">
        <v>21</v>
      </c>
      <c r="B36" s="103">
        <v>0.355982</v>
      </c>
      <c r="C36" s="104">
        <v>8600</v>
      </c>
      <c r="D36" s="105">
        <v>2.1</v>
      </c>
      <c r="E36" s="164">
        <v>44.94</v>
      </c>
      <c r="F36" s="165"/>
      <c r="G36" s="165"/>
      <c r="H36" s="165"/>
      <c r="I36" s="166"/>
      <c r="J36" s="105"/>
      <c r="K36" s="11" t="s">
        <v>6</v>
      </c>
      <c r="L36" s="29">
        <f>INT(B36*((C36-100*E36)/100)^D36)</f>
        <v>870</v>
      </c>
      <c r="O36"/>
      <c r="P36"/>
    </row>
    <row r="37" spans="1:16" ht="12.75">
      <c r="A37" s="102" t="s">
        <v>22</v>
      </c>
      <c r="B37" s="103">
        <v>0.013902</v>
      </c>
      <c r="C37" s="104">
        <v>40328</v>
      </c>
      <c r="D37" s="105">
        <v>2.1</v>
      </c>
      <c r="E37" s="80">
        <v>3</v>
      </c>
      <c r="F37" s="81" t="s">
        <v>28</v>
      </c>
      <c r="G37" s="80">
        <v>30</v>
      </c>
      <c r="H37" s="81" t="s">
        <v>29</v>
      </c>
      <c r="I37" s="80">
        <v>96</v>
      </c>
      <c r="J37" s="105">
        <f>(6000*E37)+(100*G37)+I37</f>
        <v>21096</v>
      </c>
      <c r="K37" s="11" t="s">
        <v>30</v>
      </c>
      <c r="L37" s="29">
        <f>INT(B37*((C37-J37)/100)^D37)</f>
        <v>870</v>
      </c>
      <c r="O37"/>
      <c r="P37"/>
    </row>
    <row r="38" spans="1:16" ht="12.75">
      <c r="A38" s="102" t="s">
        <v>0</v>
      </c>
      <c r="B38" s="110">
        <v>732.15375</v>
      </c>
      <c r="C38" s="111">
        <v>75</v>
      </c>
      <c r="D38" s="113">
        <v>1</v>
      </c>
      <c r="E38" s="164">
        <v>1.94</v>
      </c>
      <c r="F38" s="165"/>
      <c r="G38" s="165"/>
      <c r="H38" s="165"/>
      <c r="I38" s="166"/>
      <c r="J38" s="113"/>
      <c r="K38" s="11" t="s">
        <v>7</v>
      </c>
      <c r="L38" s="29">
        <f>INT(B38*((100*E38-C38)/100)^D38)</f>
        <v>871</v>
      </c>
      <c r="O38"/>
      <c r="P38"/>
    </row>
    <row r="39" spans="1:16" ht="12.75">
      <c r="A39" s="102" t="s">
        <v>23</v>
      </c>
      <c r="B39" s="103">
        <v>234.78771</v>
      </c>
      <c r="C39" s="104">
        <v>80</v>
      </c>
      <c r="D39" s="109">
        <v>1</v>
      </c>
      <c r="E39" s="164">
        <v>4.51</v>
      </c>
      <c r="F39" s="165"/>
      <c r="G39" s="165"/>
      <c r="H39" s="165"/>
      <c r="I39" s="166"/>
      <c r="J39" s="109"/>
      <c r="K39" s="11" t="s">
        <v>7</v>
      </c>
      <c r="L39" s="29">
        <f aca="true" t="shared" si="4" ref="L39:L46">INT(B39*((100*E39-C39)/100)^D39)</f>
        <v>871</v>
      </c>
      <c r="O39"/>
      <c r="P39"/>
    </row>
    <row r="40" spans="1:16" ht="12.75">
      <c r="A40" s="102" t="s">
        <v>1</v>
      </c>
      <c r="B40" s="110">
        <v>136.08157</v>
      </c>
      <c r="C40" s="111">
        <v>130</v>
      </c>
      <c r="D40" s="113">
        <v>1.1</v>
      </c>
      <c r="E40" s="164">
        <v>6.71</v>
      </c>
      <c r="F40" s="165"/>
      <c r="G40" s="165"/>
      <c r="H40" s="165"/>
      <c r="I40" s="166"/>
      <c r="J40" s="113"/>
      <c r="K40" s="11" t="s">
        <v>7</v>
      </c>
      <c r="L40" s="29">
        <f t="shared" si="4"/>
        <v>871</v>
      </c>
      <c r="O40"/>
      <c r="P40"/>
    </row>
    <row r="41" spans="1:16" ht="12.75">
      <c r="A41" s="102" t="s">
        <v>27</v>
      </c>
      <c r="B41" s="103">
        <v>86.950221</v>
      </c>
      <c r="C41" s="104">
        <v>395</v>
      </c>
      <c r="D41" s="109">
        <v>1</v>
      </c>
      <c r="E41" s="164">
        <v>13.96</v>
      </c>
      <c r="F41" s="165"/>
      <c r="G41" s="165"/>
      <c r="H41" s="165"/>
      <c r="I41" s="166"/>
      <c r="J41" s="109"/>
      <c r="K41" s="11" t="s">
        <v>7</v>
      </c>
      <c r="L41" s="29">
        <f t="shared" si="4"/>
        <v>870</v>
      </c>
      <c r="O41"/>
      <c r="P41"/>
    </row>
    <row r="42" spans="1:16" ht="12.75">
      <c r="A42" s="102" t="s">
        <v>2</v>
      </c>
      <c r="B42" s="103">
        <v>82.491673</v>
      </c>
      <c r="C42" s="104">
        <v>178</v>
      </c>
      <c r="D42" s="105">
        <v>0.9</v>
      </c>
      <c r="E42" s="164">
        <v>15.49</v>
      </c>
      <c r="F42" s="165"/>
      <c r="G42" s="165"/>
      <c r="H42" s="165"/>
      <c r="I42" s="166"/>
      <c r="J42" s="105"/>
      <c r="K42" s="11" t="s">
        <v>7</v>
      </c>
      <c r="L42" s="29">
        <f t="shared" si="4"/>
        <v>870</v>
      </c>
      <c r="O42"/>
      <c r="P42"/>
    </row>
    <row r="43" spans="1:16" ht="12.75">
      <c r="A43" s="102" t="s">
        <v>3</v>
      </c>
      <c r="B43" s="103">
        <v>28.891406</v>
      </c>
      <c r="C43" s="104">
        <v>494</v>
      </c>
      <c r="D43" s="105">
        <v>0.9</v>
      </c>
      <c r="E43" s="164">
        <v>48.9</v>
      </c>
      <c r="F43" s="165"/>
      <c r="G43" s="165"/>
      <c r="H43" s="165"/>
      <c r="I43" s="166"/>
      <c r="J43" s="105"/>
      <c r="K43" s="11" t="s">
        <v>7</v>
      </c>
      <c r="L43" s="29">
        <f t="shared" si="4"/>
        <v>870</v>
      </c>
      <c r="O43"/>
      <c r="P43"/>
    </row>
    <row r="44" spans="1:16" ht="12.75">
      <c r="A44" s="102" t="s">
        <v>24</v>
      </c>
      <c r="B44" s="103">
        <v>24.978132</v>
      </c>
      <c r="C44" s="104">
        <v>581</v>
      </c>
      <c r="D44" s="105">
        <v>0.9</v>
      </c>
      <c r="E44" s="164">
        <v>57.49</v>
      </c>
      <c r="F44" s="165"/>
      <c r="G44" s="165"/>
      <c r="H44" s="165"/>
      <c r="I44" s="166"/>
      <c r="J44" s="105"/>
      <c r="K44" s="11" t="s">
        <v>7</v>
      </c>
      <c r="L44" s="29">
        <f t="shared" si="4"/>
        <v>870</v>
      </c>
      <c r="O44"/>
      <c r="P44"/>
    </row>
    <row r="45" spans="1:16" ht="12.75">
      <c r="A45" s="102" t="s">
        <v>4</v>
      </c>
      <c r="B45" s="103">
        <v>23.247477</v>
      </c>
      <c r="C45" s="104">
        <v>602</v>
      </c>
      <c r="D45" s="105">
        <v>0.9</v>
      </c>
      <c r="E45" s="164">
        <v>61.99</v>
      </c>
      <c r="F45" s="165"/>
      <c r="G45" s="165"/>
      <c r="H45" s="165"/>
      <c r="I45" s="166"/>
      <c r="J45" s="105"/>
      <c r="K45" s="11" t="s">
        <v>7</v>
      </c>
      <c r="L45" s="29">
        <f t="shared" si="4"/>
        <v>870</v>
      </c>
      <c r="O45"/>
      <c r="P45"/>
    </row>
    <row r="46" spans="1:16" ht="12.75">
      <c r="A46" s="102" t="s">
        <v>25</v>
      </c>
      <c r="B46" s="110">
        <v>19.191528</v>
      </c>
      <c r="C46" s="111">
        <v>600</v>
      </c>
      <c r="D46" s="112">
        <v>0.9</v>
      </c>
      <c r="E46" s="164">
        <v>75.26</v>
      </c>
      <c r="F46" s="165"/>
      <c r="G46" s="165"/>
      <c r="H46" s="165"/>
      <c r="I46" s="166"/>
      <c r="J46" s="112"/>
      <c r="K46" s="11" t="s">
        <v>7</v>
      </c>
      <c r="L46" s="29">
        <f t="shared" si="4"/>
        <v>870</v>
      </c>
      <c r="O46"/>
      <c r="P46"/>
    </row>
    <row r="47" spans="1:16" ht="12.75">
      <c r="A47" s="102" t="s">
        <v>26</v>
      </c>
      <c r="B47" s="103"/>
      <c r="C47" s="104"/>
      <c r="D47" s="104"/>
      <c r="E47" s="163">
        <v>3731</v>
      </c>
      <c r="F47" s="163"/>
      <c r="G47" s="163"/>
      <c r="H47" s="163"/>
      <c r="I47" s="163"/>
      <c r="J47" s="104"/>
      <c r="K47" s="12" t="s">
        <v>7</v>
      </c>
      <c r="L47" s="30">
        <f>INT(0.428571*(E47-1700))</f>
        <v>870</v>
      </c>
      <c r="O47"/>
      <c r="P47"/>
    </row>
  </sheetData>
  <sheetProtection/>
  <mergeCells count="25">
    <mergeCell ref="E11:I11"/>
    <mergeCell ref="E15:I15"/>
    <mergeCell ref="E14:I14"/>
    <mergeCell ref="E13:I13"/>
    <mergeCell ref="E12:I12"/>
    <mergeCell ref="E16:I16"/>
    <mergeCell ref="E30:I30"/>
    <mergeCell ref="E29:I29"/>
    <mergeCell ref="E28:I28"/>
    <mergeCell ref="E17:I17"/>
    <mergeCell ref="E27:I27"/>
    <mergeCell ref="E26:I26"/>
    <mergeCell ref="E31:I31"/>
    <mergeCell ref="E32:I32"/>
    <mergeCell ref="E42:I42"/>
    <mergeCell ref="E39:I39"/>
    <mergeCell ref="E40:I40"/>
    <mergeCell ref="E38:I38"/>
    <mergeCell ref="E41:I41"/>
    <mergeCell ref="E36:I36"/>
    <mergeCell ref="E47:I47"/>
    <mergeCell ref="E46:I46"/>
    <mergeCell ref="E44:I44"/>
    <mergeCell ref="E43:I43"/>
    <mergeCell ref="E45:I45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2"/>
  <headerFooter alignWithMargins="0">
    <oddFooter>&amp;L&amp;8&amp;Z&amp;F&amp;R&amp;8 3.10.09, kun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L46" sqref="L46"/>
    </sheetView>
  </sheetViews>
  <sheetFormatPr defaultColWidth="11.421875" defaultRowHeight="12.75"/>
  <cols>
    <col min="1" max="1" width="11.421875" style="95" customWidth="1"/>
    <col min="2" max="2" width="13.7109375" style="98" customWidth="1"/>
    <col min="3" max="4" width="12.00390625" style="98" customWidth="1"/>
    <col min="5" max="5" width="3.00390625" style="95" customWidth="1"/>
    <col min="6" max="6" width="1.1484375" style="95" customWidth="1"/>
    <col min="7" max="7" width="3.00390625" style="95" customWidth="1"/>
    <col min="8" max="8" width="1.1484375" style="95" customWidth="1"/>
    <col min="9" max="9" width="3.00390625" style="95" customWidth="1"/>
    <col min="10" max="10" width="8.57421875" style="98" customWidth="1"/>
    <col min="11" max="11" width="7.57421875" style="68" customWidth="1"/>
    <col min="12" max="12" width="10.140625" style="67" customWidth="1"/>
    <col min="13" max="13" width="15.57421875" style="35" customWidth="1"/>
    <col min="14" max="14" width="6.28125" style="36" customWidth="1"/>
    <col min="15" max="15" width="19.00390625" style="36" customWidth="1"/>
    <col min="16" max="16" width="8.28125" style="35" customWidth="1"/>
    <col min="17" max="16384" width="11.421875" style="35" customWidth="1"/>
  </cols>
  <sheetData>
    <row r="1" spans="1:12" ht="69.75" customHeight="1">
      <c r="A1" s="84"/>
      <c r="B1" s="85"/>
      <c r="C1" s="85"/>
      <c r="D1" s="85"/>
      <c r="E1" s="84"/>
      <c r="F1" s="84"/>
      <c r="G1" s="84"/>
      <c r="H1" s="84"/>
      <c r="I1" s="84"/>
      <c r="J1" s="85"/>
      <c r="K1" s="34"/>
      <c r="L1" s="33"/>
    </row>
    <row r="2" spans="1:16" ht="18">
      <c r="A2" s="100" t="s">
        <v>35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100"/>
      <c r="M2" s="37"/>
      <c r="N2" s="37"/>
      <c r="O2" s="37"/>
      <c r="P2" s="37"/>
    </row>
    <row r="3" spans="1:15" ht="3" customHeight="1">
      <c r="A3" s="38"/>
      <c r="B3" s="39"/>
      <c r="C3" s="40"/>
      <c r="D3" s="40"/>
      <c r="E3" s="41"/>
      <c r="F3" s="41"/>
      <c r="G3" s="41"/>
      <c r="H3" s="41"/>
      <c r="I3" s="41"/>
      <c r="J3" s="40"/>
      <c r="K3" s="42"/>
      <c r="L3" s="40"/>
      <c r="N3" s="35"/>
      <c r="O3" s="35"/>
    </row>
    <row r="4" spans="1:12" s="49" customFormat="1" ht="18.75">
      <c r="A4" s="43" t="s">
        <v>37</v>
      </c>
      <c r="B4" s="44"/>
      <c r="C4" s="45"/>
      <c r="D4" s="45"/>
      <c r="E4" s="46"/>
      <c r="F4" s="46"/>
      <c r="G4" s="46"/>
      <c r="H4" s="46"/>
      <c r="I4" s="46"/>
      <c r="J4" s="45"/>
      <c r="K4" s="47"/>
      <c r="L4" s="48"/>
    </row>
    <row r="5" spans="1:12" s="49" customFormat="1" ht="15">
      <c r="A5" s="147" t="s">
        <v>45</v>
      </c>
      <c r="B5" s="44"/>
      <c r="C5" s="45"/>
      <c r="D5" s="45"/>
      <c r="E5" s="46"/>
      <c r="F5" s="46"/>
      <c r="G5" s="46"/>
      <c r="H5" s="46"/>
      <c r="I5" s="46"/>
      <c r="J5" s="45"/>
      <c r="K5" s="47"/>
      <c r="L5" s="48"/>
    </row>
    <row r="6" spans="1:12" s="49" customFormat="1" ht="15">
      <c r="A6" s="147" t="s">
        <v>46</v>
      </c>
      <c r="B6" s="44"/>
      <c r="C6" s="45"/>
      <c r="D6" s="45"/>
      <c r="E6" s="46"/>
      <c r="F6" s="46"/>
      <c r="G6" s="46"/>
      <c r="H6" s="46"/>
      <c r="I6" s="46"/>
      <c r="J6" s="45"/>
      <c r="K6" s="47"/>
      <c r="L6" s="48"/>
    </row>
    <row r="7" spans="1:12" s="49" customFormat="1" ht="3" customHeight="1">
      <c r="A7" s="50"/>
      <c r="B7" s="45"/>
      <c r="C7" s="45"/>
      <c r="D7" s="45"/>
      <c r="E7" s="46"/>
      <c r="F7" s="46"/>
      <c r="G7" s="46"/>
      <c r="H7" s="46"/>
      <c r="I7" s="46"/>
      <c r="J7" s="45"/>
      <c r="K7" s="47"/>
      <c r="L7" s="48"/>
    </row>
    <row r="8" spans="1:15" ht="12.75">
      <c r="A8" s="51"/>
      <c r="B8" s="52"/>
      <c r="C8" s="52"/>
      <c r="D8" s="52"/>
      <c r="E8" s="86"/>
      <c r="F8" s="87"/>
      <c r="G8" s="87" t="s">
        <v>34</v>
      </c>
      <c r="H8" s="87"/>
      <c r="I8" s="88"/>
      <c r="J8" s="52"/>
      <c r="K8" s="53"/>
      <c r="L8" s="26" t="s">
        <v>39</v>
      </c>
      <c r="M8" s="54"/>
      <c r="N8" s="55"/>
      <c r="O8" s="55"/>
    </row>
    <row r="9" spans="1:15" s="59" customFormat="1" ht="15" customHeight="1">
      <c r="A9" s="114"/>
      <c r="B9" s="115"/>
      <c r="C9" s="115"/>
      <c r="D9" s="116"/>
      <c r="E9" s="89"/>
      <c r="F9" s="90"/>
      <c r="G9" s="90" t="s">
        <v>32</v>
      </c>
      <c r="H9" s="90"/>
      <c r="I9" s="91"/>
      <c r="J9" s="116"/>
      <c r="K9" s="56"/>
      <c r="L9" s="27" t="s">
        <v>40</v>
      </c>
      <c r="M9" s="57"/>
      <c r="N9" s="58"/>
      <c r="O9" s="58"/>
    </row>
    <row r="10" spans="1:15" ht="12.75">
      <c r="A10" s="117" t="s">
        <v>8</v>
      </c>
      <c r="B10" s="118" t="s">
        <v>9</v>
      </c>
      <c r="C10" s="118" t="s">
        <v>10</v>
      </c>
      <c r="D10" s="118" t="s">
        <v>11</v>
      </c>
      <c r="E10" s="92" t="s">
        <v>5</v>
      </c>
      <c r="F10" s="93"/>
      <c r="G10" s="93"/>
      <c r="H10" s="93"/>
      <c r="I10" s="94"/>
      <c r="J10" s="141" t="s">
        <v>5</v>
      </c>
      <c r="K10" s="60" t="s">
        <v>31</v>
      </c>
      <c r="L10" s="28" t="s">
        <v>41</v>
      </c>
      <c r="N10" s="35"/>
      <c r="O10" s="35"/>
    </row>
    <row r="11" spans="1:15" ht="12.75">
      <c r="A11" s="119">
        <v>50</v>
      </c>
      <c r="B11" s="131">
        <v>9.42366</v>
      </c>
      <c r="C11" s="131">
        <v>1300</v>
      </c>
      <c r="D11" s="131">
        <v>2.5</v>
      </c>
      <c r="E11" s="164">
        <v>6.89</v>
      </c>
      <c r="F11" s="165"/>
      <c r="G11" s="165"/>
      <c r="H11" s="165"/>
      <c r="I11" s="166"/>
      <c r="J11" s="120"/>
      <c r="K11" s="61" t="s">
        <v>6</v>
      </c>
      <c r="L11" s="62">
        <f>INT(B11*((C11-E11*100)/100)^D11)</f>
        <v>869</v>
      </c>
      <c r="N11" s="35"/>
      <c r="O11" s="35"/>
    </row>
    <row r="12" spans="1:15" ht="12.75">
      <c r="A12" s="119">
        <v>60</v>
      </c>
      <c r="B12" s="131">
        <v>7.48676</v>
      </c>
      <c r="C12" s="131">
        <v>1460</v>
      </c>
      <c r="D12" s="131">
        <v>2.5</v>
      </c>
      <c r="E12" s="164">
        <v>7.9</v>
      </c>
      <c r="F12" s="165"/>
      <c r="G12" s="165"/>
      <c r="H12" s="165"/>
      <c r="I12" s="166"/>
      <c r="J12" s="120"/>
      <c r="K12" s="61" t="s">
        <v>6</v>
      </c>
      <c r="L12" s="62">
        <f aca="true" t="shared" si="0" ref="L12:L17">INT(B12*((C12-E12*100)/100)^D12)</f>
        <v>869</v>
      </c>
      <c r="N12" s="35"/>
      <c r="O12" s="35"/>
    </row>
    <row r="13" spans="1:15" ht="12.75">
      <c r="A13" s="119">
        <v>80</v>
      </c>
      <c r="B13" s="131">
        <v>4.22443</v>
      </c>
      <c r="C13" s="131">
        <v>1850</v>
      </c>
      <c r="D13" s="131">
        <v>2.5</v>
      </c>
      <c r="E13" s="164">
        <v>10.07</v>
      </c>
      <c r="F13" s="165"/>
      <c r="G13" s="165"/>
      <c r="H13" s="165"/>
      <c r="I13" s="166"/>
      <c r="J13" s="120"/>
      <c r="K13" s="61" t="s">
        <v>6</v>
      </c>
      <c r="L13" s="62">
        <f t="shared" si="0"/>
        <v>871</v>
      </c>
      <c r="N13" s="35"/>
      <c r="O13" s="35"/>
    </row>
    <row r="14" spans="1:15" ht="12.75">
      <c r="A14" s="119">
        <v>100</v>
      </c>
      <c r="B14" s="120">
        <v>7.89305</v>
      </c>
      <c r="C14" s="120">
        <v>2180</v>
      </c>
      <c r="D14" s="120">
        <v>2.1</v>
      </c>
      <c r="E14" s="164">
        <v>12.41</v>
      </c>
      <c r="F14" s="165"/>
      <c r="G14" s="165"/>
      <c r="H14" s="165"/>
      <c r="I14" s="166"/>
      <c r="J14" s="120"/>
      <c r="K14" s="61" t="s">
        <v>6</v>
      </c>
      <c r="L14" s="62">
        <f t="shared" si="0"/>
        <v>870</v>
      </c>
      <c r="N14" s="35"/>
      <c r="O14" s="35"/>
    </row>
    <row r="15" spans="1:15" ht="12.75">
      <c r="A15" s="119">
        <v>200</v>
      </c>
      <c r="B15" s="120">
        <v>1.435839</v>
      </c>
      <c r="C15" s="120">
        <v>4649</v>
      </c>
      <c r="D15" s="120">
        <v>2.1</v>
      </c>
      <c r="E15" s="164">
        <v>25.35</v>
      </c>
      <c r="F15" s="165"/>
      <c r="G15" s="165"/>
      <c r="H15" s="165"/>
      <c r="I15" s="166"/>
      <c r="J15" s="120"/>
      <c r="K15" s="61" t="s">
        <v>6</v>
      </c>
      <c r="L15" s="62">
        <f t="shared" si="0"/>
        <v>870</v>
      </c>
      <c r="N15" s="35"/>
      <c r="O15" s="35"/>
    </row>
    <row r="16" spans="1:15" ht="12.75">
      <c r="A16" s="119">
        <v>300</v>
      </c>
      <c r="B16" s="120">
        <v>0.515644</v>
      </c>
      <c r="C16" s="120">
        <v>7564</v>
      </c>
      <c r="D16" s="120">
        <v>2.1</v>
      </c>
      <c r="E16" s="164">
        <v>41.22</v>
      </c>
      <c r="F16" s="165"/>
      <c r="G16" s="165"/>
      <c r="H16" s="165"/>
      <c r="I16" s="166"/>
      <c r="J16" s="120"/>
      <c r="K16" s="63" t="s">
        <v>6</v>
      </c>
      <c r="L16" s="62">
        <f t="shared" si="0"/>
        <v>870</v>
      </c>
      <c r="N16" s="35"/>
      <c r="O16" s="35"/>
    </row>
    <row r="17" spans="1:15" ht="12.75">
      <c r="A17" s="119">
        <v>400</v>
      </c>
      <c r="B17" s="120">
        <v>0.261208</v>
      </c>
      <c r="C17" s="120">
        <v>10454</v>
      </c>
      <c r="D17" s="120">
        <v>2.1</v>
      </c>
      <c r="E17" s="164">
        <v>56.96</v>
      </c>
      <c r="F17" s="165"/>
      <c r="G17" s="165"/>
      <c r="H17" s="165"/>
      <c r="I17" s="166"/>
      <c r="J17" s="120"/>
      <c r="K17" s="63" t="s">
        <v>6</v>
      </c>
      <c r="L17" s="62">
        <f t="shared" si="0"/>
        <v>870</v>
      </c>
      <c r="N17" s="35"/>
      <c r="O17" s="35"/>
    </row>
    <row r="18" spans="1:15" ht="12.75">
      <c r="A18" s="119">
        <v>600</v>
      </c>
      <c r="B18" s="120">
        <v>0.089752</v>
      </c>
      <c r="C18" s="120">
        <v>17543</v>
      </c>
      <c r="D18" s="120">
        <v>2.1</v>
      </c>
      <c r="E18" s="80">
        <v>1</v>
      </c>
      <c r="F18" s="96" t="s">
        <v>28</v>
      </c>
      <c r="G18" s="80">
        <v>36</v>
      </c>
      <c r="H18" s="96" t="s">
        <v>29</v>
      </c>
      <c r="I18" s="80">
        <v>30</v>
      </c>
      <c r="J18" s="120">
        <f aca="true" t="shared" si="1" ref="J18:J24">(6000*E18)+(100*G18)+I18</f>
        <v>9630</v>
      </c>
      <c r="K18" s="64" t="s">
        <v>30</v>
      </c>
      <c r="L18" s="62">
        <f>INT(B18*((C18-J18)/100)^D18)</f>
        <v>870</v>
      </c>
      <c r="N18" s="35"/>
      <c r="O18" s="35"/>
    </row>
    <row r="19" spans="1:15" ht="12.75">
      <c r="A19" s="119">
        <v>800</v>
      </c>
      <c r="B19" s="120">
        <v>0.04362</v>
      </c>
      <c r="C19" s="120">
        <v>24531</v>
      </c>
      <c r="D19" s="120">
        <v>2.1</v>
      </c>
      <c r="E19" s="80">
        <v>2</v>
      </c>
      <c r="F19" s="96" t="s">
        <v>28</v>
      </c>
      <c r="G19" s="80">
        <v>13</v>
      </c>
      <c r="H19" s="96" t="s">
        <v>29</v>
      </c>
      <c r="I19" s="80">
        <v>74</v>
      </c>
      <c r="J19" s="120">
        <f t="shared" si="1"/>
        <v>13374</v>
      </c>
      <c r="K19" s="64" t="s">
        <v>30</v>
      </c>
      <c r="L19" s="62">
        <f aca="true" t="shared" si="2" ref="L19:L25">INT(B19*((C19-J19)/100)^D19)</f>
        <v>870</v>
      </c>
      <c r="N19" s="35"/>
      <c r="O19" s="35"/>
    </row>
    <row r="20" spans="1:15" ht="12.75">
      <c r="A20" s="119">
        <v>1000</v>
      </c>
      <c r="B20" s="120">
        <v>0.006914</v>
      </c>
      <c r="C20" s="120">
        <v>34158</v>
      </c>
      <c r="D20" s="120">
        <v>2.3</v>
      </c>
      <c r="E20" s="80">
        <v>2</v>
      </c>
      <c r="F20" s="96" t="s">
        <v>28</v>
      </c>
      <c r="G20" s="80">
        <v>56</v>
      </c>
      <c r="H20" s="96" t="s">
        <v>29</v>
      </c>
      <c r="I20" s="80">
        <v>64</v>
      </c>
      <c r="J20" s="120">
        <f t="shared" si="1"/>
        <v>17664</v>
      </c>
      <c r="K20" s="64" t="s">
        <v>30</v>
      </c>
      <c r="L20" s="62">
        <f t="shared" si="2"/>
        <v>870</v>
      </c>
      <c r="N20" s="35"/>
      <c r="O20" s="35"/>
    </row>
    <row r="21" spans="1:15" ht="12.75">
      <c r="A21" s="119">
        <v>1500</v>
      </c>
      <c r="B21" s="120">
        <v>0.0024951</v>
      </c>
      <c r="C21" s="120">
        <v>53216</v>
      </c>
      <c r="D21" s="120">
        <v>2.3</v>
      </c>
      <c r="E21" s="80">
        <v>4</v>
      </c>
      <c r="F21" s="96" t="s">
        <v>28</v>
      </c>
      <c r="G21" s="80">
        <v>35</v>
      </c>
      <c r="H21" s="96" t="s">
        <v>29</v>
      </c>
      <c r="I21" s="80">
        <v>26</v>
      </c>
      <c r="J21" s="120">
        <f t="shared" si="1"/>
        <v>27526</v>
      </c>
      <c r="K21" s="64" t="s">
        <v>30</v>
      </c>
      <c r="L21" s="62">
        <f t="shared" si="2"/>
        <v>870</v>
      </c>
      <c r="N21" s="35"/>
      <c r="O21" s="35"/>
    </row>
    <row r="22" spans="1:15" ht="12.75">
      <c r="A22" s="119">
        <v>2000</v>
      </c>
      <c r="B22" s="120">
        <v>0.0011486</v>
      </c>
      <c r="C22" s="120">
        <v>74565</v>
      </c>
      <c r="D22" s="120">
        <v>2.3</v>
      </c>
      <c r="E22" s="80">
        <v>6</v>
      </c>
      <c r="F22" s="96" t="s">
        <v>28</v>
      </c>
      <c r="G22" s="80">
        <v>25</v>
      </c>
      <c r="H22" s="96" t="s">
        <v>29</v>
      </c>
      <c r="I22" s="80">
        <v>70</v>
      </c>
      <c r="J22" s="120">
        <f t="shared" si="1"/>
        <v>38570</v>
      </c>
      <c r="K22" s="64" t="s">
        <v>30</v>
      </c>
      <c r="L22" s="62">
        <f t="shared" si="2"/>
        <v>870</v>
      </c>
      <c r="N22" s="35"/>
      <c r="O22" s="35"/>
    </row>
    <row r="23" spans="1:15" ht="12.75">
      <c r="A23" s="119">
        <v>3000</v>
      </c>
      <c r="B23" s="120">
        <v>0.00042789</v>
      </c>
      <c r="C23" s="120">
        <v>114561</v>
      </c>
      <c r="D23" s="120">
        <v>2.3</v>
      </c>
      <c r="E23" s="80">
        <v>9</v>
      </c>
      <c r="F23" s="96" t="s">
        <v>28</v>
      </c>
      <c r="G23" s="80">
        <v>52</v>
      </c>
      <c r="H23" s="96" t="s">
        <v>29</v>
      </c>
      <c r="I23" s="80">
        <v>65</v>
      </c>
      <c r="J23" s="120">
        <f t="shared" si="1"/>
        <v>59265</v>
      </c>
      <c r="K23" s="64" t="s">
        <v>30</v>
      </c>
      <c r="L23" s="62">
        <f t="shared" si="2"/>
        <v>870</v>
      </c>
      <c r="N23" s="35"/>
      <c r="O23" s="35"/>
    </row>
    <row r="24" spans="1:15" ht="12.75">
      <c r="A24" s="119">
        <v>5000</v>
      </c>
      <c r="B24" s="120">
        <v>0.00011545</v>
      </c>
      <c r="C24" s="120">
        <v>202413</v>
      </c>
      <c r="D24" s="120">
        <v>2.3</v>
      </c>
      <c r="E24" s="80">
        <v>17</v>
      </c>
      <c r="F24" s="96" t="s">
        <v>28</v>
      </c>
      <c r="G24" s="80">
        <v>26</v>
      </c>
      <c r="H24" s="96" t="s">
        <v>29</v>
      </c>
      <c r="I24" s="80">
        <v>77</v>
      </c>
      <c r="J24" s="120">
        <f t="shared" si="1"/>
        <v>104677</v>
      </c>
      <c r="K24" s="64" t="s">
        <v>30</v>
      </c>
      <c r="L24" s="62">
        <f t="shared" si="2"/>
        <v>870</v>
      </c>
      <c r="N24" s="35"/>
      <c r="O24" s="35"/>
    </row>
    <row r="25" spans="1:15" ht="12.75">
      <c r="A25" s="119">
        <v>10000</v>
      </c>
      <c r="B25" s="120">
        <v>2.1257E-05</v>
      </c>
      <c r="C25" s="120">
        <v>422397</v>
      </c>
      <c r="D25" s="120">
        <v>2.3</v>
      </c>
      <c r="E25" s="80">
        <v>36</v>
      </c>
      <c r="F25" s="96" t="s">
        <v>28</v>
      </c>
      <c r="G25" s="80">
        <v>24</v>
      </c>
      <c r="H25" s="96" t="s">
        <v>29</v>
      </c>
      <c r="I25" s="80">
        <v>23</v>
      </c>
      <c r="J25" s="120">
        <f>(6000*E25)+(100*G25)+I25</f>
        <v>218423</v>
      </c>
      <c r="K25" s="64" t="s">
        <v>30</v>
      </c>
      <c r="L25" s="62">
        <f t="shared" si="2"/>
        <v>870</v>
      </c>
      <c r="N25" s="35"/>
      <c r="O25" s="35"/>
    </row>
    <row r="26" spans="1:15" ht="12.75">
      <c r="A26" s="119" t="s">
        <v>15</v>
      </c>
      <c r="B26" s="120">
        <v>16.638377</v>
      </c>
      <c r="C26" s="120">
        <v>1448</v>
      </c>
      <c r="D26" s="120">
        <v>2.1</v>
      </c>
      <c r="E26" s="164">
        <v>7.89</v>
      </c>
      <c r="F26" s="165"/>
      <c r="G26" s="165"/>
      <c r="H26" s="165"/>
      <c r="I26" s="166"/>
      <c r="J26" s="120"/>
      <c r="K26" s="65" t="s">
        <v>6</v>
      </c>
      <c r="L26" s="62">
        <f aca="true" t="shared" si="3" ref="L26:L31">INT(B26*((C26-E26*100)/100)^D26)</f>
        <v>872</v>
      </c>
      <c r="N26" s="35"/>
      <c r="O26" s="35"/>
    </row>
    <row r="27" spans="1:15" ht="12.75">
      <c r="A27" s="119" t="s">
        <v>16</v>
      </c>
      <c r="B27" s="120">
        <v>12.060698</v>
      </c>
      <c r="C27" s="120">
        <v>1688</v>
      </c>
      <c r="D27" s="120">
        <v>2.1</v>
      </c>
      <c r="E27" s="164">
        <v>9.2</v>
      </c>
      <c r="F27" s="165"/>
      <c r="G27" s="165"/>
      <c r="H27" s="165"/>
      <c r="I27" s="166"/>
      <c r="J27" s="120"/>
      <c r="K27" s="61" t="s">
        <v>6</v>
      </c>
      <c r="L27" s="62">
        <f t="shared" si="3"/>
        <v>872</v>
      </c>
      <c r="N27" s="35"/>
      <c r="O27" s="35"/>
    </row>
    <row r="28" spans="1:15" ht="12.75">
      <c r="A28" s="119" t="s">
        <v>17</v>
      </c>
      <c r="B28" s="120">
        <v>7.107482</v>
      </c>
      <c r="C28" s="120">
        <v>2171</v>
      </c>
      <c r="D28" s="120">
        <v>2.1</v>
      </c>
      <c r="E28" s="164">
        <v>11.84</v>
      </c>
      <c r="F28" s="165"/>
      <c r="G28" s="165"/>
      <c r="H28" s="165"/>
      <c r="I28" s="166"/>
      <c r="J28" s="120"/>
      <c r="K28" s="61" t="s">
        <v>6</v>
      </c>
      <c r="L28" s="62">
        <f t="shared" si="3"/>
        <v>870</v>
      </c>
      <c r="N28" s="35"/>
      <c r="O28" s="35"/>
    </row>
    <row r="29" spans="1:15" ht="12.75">
      <c r="A29" s="119" t="s">
        <v>18</v>
      </c>
      <c r="B29" s="120">
        <v>4.674232</v>
      </c>
      <c r="C29" s="120">
        <v>2650</v>
      </c>
      <c r="D29" s="120">
        <v>2.1</v>
      </c>
      <c r="E29" s="164">
        <v>14.45</v>
      </c>
      <c r="F29" s="165"/>
      <c r="G29" s="165"/>
      <c r="H29" s="165"/>
      <c r="I29" s="166"/>
      <c r="J29" s="120"/>
      <c r="K29" s="63" t="s">
        <v>6</v>
      </c>
      <c r="L29" s="62">
        <f t="shared" si="3"/>
        <v>870</v>
      </c>
      <c r="N29" s="35"/>
      <c r="O29" s="35"/>
    </row>
    <row r="30" spans="1:15" ht="12.75">
      <c r="A30" s="119" t="s">
        <v>33</v>
      </c>
      <c r="B30" s="120">
        <v>0.371294</v>
      </c>
      <c r="C30" s="120">
        <v>8570</v>
      </c>
      <c r="D30" s="120">
        <v>2.1</v>
      </c>
      <c r="E30" s="164">
        <v>45.45</v>
      </c>
      <c r="F30" s="165"/>
      <c r="G30" s="165"/>
      <c r="H30" s="165"/>
      <c r="I30" s="166"/>
      <c r="J30" s="120"/>
      <c r="K30" s="63" t="s">
        <v>6</v>
      </c>
      <c r="L30" s="62">
        <f t="shared" si="3"/>
        <v>870</v>
      </c>
      <c r="N30" s="35"/>
      <c r="O30" s="35"/>
    </row>
    <row r="31" spans="1:15" ht="12.75">
      <c r="A31" s="119" t="s">
        <v>20</v>
      </c>
      <c r="B31" s="120">
        <v>0.217291</v>
      </c>
      <c r="C31" s="120">
        <v>11424</v>
      </c>
      <c r="D31" s="120">
        <v>2.1</v>
      </c>
      <c r="E31" s="164">
        <v>62.3</v>
      </c>
      <c r="F31" s="165"/>
      <c r="G31" s="165"/>
      <c r="H31" s="165"/>
      <c r="I31" s="166"/>
      <c r="J31" s="120"/>
      <c r="K31" s="63" t="s">
        <v>6</v>
      </c>
      <c r="L31" s="62">
        <f t="shared" si="3"/>
        <v>870</v>
      </c>
      <c r="N31" s="35"/>
      <c r="O31" s="35"/>
    </row>
    <row r="32" spans="1:15" ht="12.75">
      <c r="A32" s="121" t="s">
        <v>12</v>
      </c>
      <c r="B32" s="132">
        <v>0.0020583</v>
      </c>
      <c r="C32" s="133">
        <v>58137</v>
      </c>
      <c r="D32" s="134">
        <v>2.3</v>
      </c>
      <c r="E32" s="80">
        <v>5</v>
      </c>
      <c r="F32" s="97"/>
      <c r="G32" s="80">
        <v>2</v>
      </c>
      <c r="H32" s="97"/>
      <c r="I32" s="80">
        <v>5</v>
      </c>
      <c r="J32" s="120">
        <f>(6000*E32)+(100*G32)+I32</f>
        <v>30205</v>
      </c>
      <c r="K32" s="64" t="s">
        <v>30</v>
      </c>
      <c r="L32" s="62">
        <f>INT(B32*((C32-J32)/100)^D32)</f>
        <v>870</v>
      </c>
      <c r="N32" s="35"/>
      <c r="O32" s="35"/>
    </row>
    <row r="33" spans="1:15" ht="12.75">
      <c r="A33" s="121" t="s">
        <v>13</v>
      </c>
      <c r="B33" s="132">
        <v>0.0009372</v>
      </c>
      <c r="C33" s="133">
        <v>81460</v>
      </c>
      <c r="D33" s="134">
        <v>2.3</v>
      </c>
      <c r="E33" s="80">
        <v>7</v>
      </c>
      <c r="F33" s="97"/>
      <c r="G33" s="80">
        <v>1</v>
      </c>
      <c r="H33" s="97"/>
      <c r="I33" s="80">
        <v>37</v>
      </c>
      <c r="J33" s="120">
        <f>(6000*E33)+(100*G33)+I33</f>
        <v>42137</v>
      </c>
      <c r="K33" s="64" t="s">
        <v>30</v>
      </c>
      <c r="L33" s="62">
        <f>INT(B33*((C33-J33)/100)^D33)</f>
        <v>870</v>
      </c>
      <c r="N33" s="35"/>
      <c r="O33" s="35"/>
    </row>
    <row r="34" spans="1:15" ht="12.75">
      <c r="A34" s="121" t="s">
        <v>14</v>
      </c>
      <c r="B34" s="132">
        <v>0.00034914</v>
      </c>
      <c r="C34" s="133">
        <v>125154</v>
      </c>
      <c r="D34" s="134">
        <v>2.3</v>
      </c>
      <c r="E34" s="80">
        <v>10</v>
      </c>
      <c r="F34" s="97"/>
      <c r="G34" s="80">
        <v>47</v>
      </c>
      <c r="H34" s="97"/>
      <c r="I34" s="80">
        <v>45</v>
      </c>
      <c r="J34" s="120">
        <f>(6000*E34)+(100*G34)+I34</f>
        <v>64745</v>
      </c>
      <c r="K34" s="64" t="s">
        <v>30</v>
      </c>
      <c r="L34" s="62">
        <f>INT(B34*((C34-J34)/100)^D34)</f>
        <v>870</v>
      </c>
      <c r="N34" s="35"/>
      <c r="O34" s="35"/>
    </row>
    <row r="35" spans="1:15" ht="12.75">
      <c r="A35" s="119" t="s">
        <v>21</v>
      </c>
      <c r="B35" s="120">
        <v>0.405548</v>
      </c>
      <c r="C35" s="120">
        <v>8720</v>
      </c>
      <c r="D35" s="120">
        <v>2.1</v>
      </c>
      <c r="E35" s="164">
        <v>48.61</v>
      </c>
      <c r="F35" s="165"/>
      <c r="G35" s="165"/>
      <c r="H35" s="165"/>
      <c r="I35" s="166"/>
      <c r="J35" s="120"/>
      <c r="K35" s="66" t="s">
        <v>6</v>
      </c>
      <c r="L35" s="62">
        <f>INT(B35*((C35-E35*100)/100)^D35)</f>
        <v>870</v>
      </c>
      <c r="N35" s="35"/>
      <c r="O35" s="35"/>
    </row>
    <row r="36" spans="1:15" ht="12.75">
      <c r="A36" s="119" t="s">
        <v>22</v>
      </c>
      <c r="B36" s="120">
        <v>0.014782</v>
      </c>
      <c r="C36" s="120">
        <v>41816</v>
      </c>
      <c r="D36" s="120">
        <v>2.1</v>
      </c>
      <c r="E36" s="80">
        <v>3</v>
      </c>
      <c r="F36" s="96" t="s">
        <v>28</v>
      </c>
      <c r="G36" s="80">
        <v>51</v>
      </c>
      <c r="H36" s="96" t="s">
        <v>29</v>
      </c>
      <c r="I36" s="80">
        <v>38</v>
      </c>
      <c r="J36" s="120">
        <f>(6000*E36)+(100*G36)+I36</f>
        <v>23138</v>
      </c>
      <c r="K36" s="64" t="s">
        <v>30</v>
      </c>
      <c r="L36" s="62">
        <f>INT(B36*((C36-J36)/100)^D36)</f>
        <v>870</v>
      </c>
      <c r="N36" s="35"/>
      <c r="O36" s="35"/>
    </row>
    <row r="37" spans="1:15" ht="12.75">
      <c r="A37" s="119" t="s">
        <v>0</v>
      </c>
      <c r="B37" s="131">
        <v>942.65514</v>
      </c>
      <c r="C37" s="131">
        <v>75</v>
      </c>
      <c r="D37" s="135">
        <v>1</v>
      </c>
      <c r="E37" s="164">
        <v>2.01</v>
      </c>
      <c r="F37" s="165"/>
      <c r="G37" s="165"/>
      <c r="H37" s="165"/>
      <c r="I37" s="166"/>
      <c r="J37" s="123"/>
      <c r="K37" s="65" t="s">
        <v>7</v>
      </c>
      <c r="L37" s="62">
        <f>INT(B37*((100*E37-C37)/100)^D37)</f>
        <v>1187</v>
      </c>
      <c r="N37" s="35"/>
      <c r="O37" s="35"/>
    </row>
    <row r="38" spans="1:15" ht="12.75">
      <c r="A38" s="119" t="s">
        <v>23</v>
      </c>
      <c r="B38" s="132">
        <v>303.79747</v>
      </c>
      <c r="C38" s="131">
        <v>80</v>
      </c>
      <c r="D38" s="136">
        <v>1</v>
      </c>
      <c r="E38" s="164">
        <v>3.67</v>
      </c>
      <c r="F38" s="165"/>
      <c r="G38" s="165"/>
      <c r="H38" s="165"/>
      <c r="I38" s="166"/>
      <c r="J38" s="124"/>
      <c r="K38" s="61" t="s">
        <v>7</v>
      </c>
      <c r="L38" s="62">
        <f aca="true" t="shared" si="4" ref="L38:L45">INT(B38*((100*E38-C38)/100)^D38)</f>
        <v>871</v>
      </c>
      <c r="N38" s="35"/>
      <c r="O38" s="35"/>
    </row>
    <row r="39" spans="1:15" ht="12.75">
      <c r="A39" s="119" t="s">
        <v>1</v>
      </c>
      <c r="B39" s="131">
        <v>171.91361</v>
      </c>
      <c r="C39" s="137">
        <v>125</v>
      </c>
      <c r="D39" s="135">
        <v>1.1</v>
      </c>
      <c r="E39" s="164">
        <v>5.62</v>
      </c>
      <c r="F39" s="165"/>
      <c r="G39" s="165"/>
      <c r="H39" s="165"/>
      <c r="I39" s="166"/>
      <c r="J39" s="123"/>
      <c r="K39" s="61" t="s">
        <v>7</v>
      </c>
      <c r="L39" s="62">
        <f t="shared" si="4"/>
        <v>870</v>
      </c>
      <c r="N39" s="35"/>
      <c r="O39" s="35"/>
    </row>
    <row r="40" spans="1:15" ht="12.75">
      <c r="A40" s="119" t="s">
        <v>27</v>
      </c>
      <c r="B40" s="122">
        <v>106.044538</v>
      </c>
      <c r="C40" s="126">
        <v>374</v>
      </c>
      <c r="D40" s="124">
        <v>1</v>
      </c>
      <c r="E40" s="164">
        <v>11.95</v>
      </c>
      <c r="F40" s="165"/>
      <c r="G40" s="165"/>
      <c r="H40" s="165"/>
      <c r="I40" s="166"/>
      <c r="J40" s="124"/>
      <c r="K40" s="61" t="s">
        <v>7</v>
      </c>
      <c r="L40" s="62">
        <f t="shared" si="4"/>
        <v>870</v>
      </c>
      <c r="N40" s="35"/>
      <c r="O40" s="35"/>
    </row>
    <row r="41" spans="1:15" ht="12.75">
      <c r="A41" s="119" t="s">
        <v>2</v>
      </c>
      <c r="B41" s="120">
        <v>83.435373</v>
      </c>
      <c r="C41" s="125">
        <v>130</v>
      </c>
      <c r="D41" s="127">
        <v>0.9</v>
      </c>
      <c r="E41" s="164">
        <v>14.84</v>
      </c>
      <c r="F41" s="165"/>
      <c r="G41" s="165"/>
      <c r="H41" s="165"/>
      <c r="I41" s="166"/>
      <c r="J41" s="127"/>
      <c r="K41" s="61" t="s">
        <v>7</v>
      </c>
      <c r="L41" s="62">
        <f t="shared" si="4"/>
        <v>870</v>
      </c>
      <c r="N41" s="35"/>
      <c r="O41" s="35"/>
    </row>
    <row r="42" spans="1:15" ht="12.75">
      <c r="A42" s="119" t="s">
        <v>3</v>
      </c>
      <c r="B42" s="120">
        <v>27.928062</v>
      </c>
      <c r="C42" s="125">
        <v>362</v>
      </c>
      <c r="D42" s="127">
        <v>0.9</v>
      </c>
      <c r="E42" s="164">
        <v>49.27</v>
      </c>
      <c r="F42" s="165"/>
      <c r="G42" s="165"/>
      <c r="H42" s="165"/>
      <c r="I42" s="166"/>
      <c r="J42" s="127"/>
      <c r="K42" s="61" t="s">
        <v>7</v>
      </c>
      <c r="L42" s="62">
        <f t="shared" si="4"/>
        <v>870</v>
      </c>
      <c r="N42" s="35"/>
      <c r="O42" s="35"/>
    </row>
    <row r="43" spans="1:15" ht="12.75">
      <c r="A43" s="119" t="s">
        <v>24</v>
      </c>
      <c r="B43" s="120">
        <v>25.267696</v>
      </c>
      <c r="C43" s="125">
        <v>405</v>
      </c>
      <c r="D43" s="127">
        <v>0.9</v>
      </c>
      <c r="E43" s="164">
        <v>55.07</v>
      </c>
      <c r="F43" s="165"/>
      <c r="G43" s="165"/>
      <c r="H43" s="165"/>
      <c r="I43" s="166"/>
      <c r="J43" s="127"/>
      <c r="K43" s="61" t="s">
        <v>7</v>
      </c>
      <c r="L43" s="62">
        <f t="shared" si="4"/>
        <v>870</v>
      </c>
      <c r="N43" s="35"/>
      <c r="O43" s="35"/>
    </row>
    <row r="44" spans="1:15" ht="12.75">
      <c r="A44" s="119" t="s">
        <v>4</v>
      </c>
      <c r="B44" s="120">
        <v>28.058125</v>
      </c>
      <c r="C44" s="125">
        <v>360</v>
      </c>
      <c r="D44" s="127">
        <v>0.9</v>
      </c>
      <c r="E44" s="164">
        <v>49.02</v>
      </c>
      <c r="F44" s="165"/>
      <c r="G44" s="165"/>
      <c r="H44" s="165"/>
      <c r="I44" s="166"/>
      <c r="J44" s="127"/>
      <c r="K44" s="61" t="s">
        <v>7</v>
      </c>
      <c r="L44" s="62">
        <f t="shared" si="4"/>
        <v>870</v>
      </c>
      <c r="N44" s="35"/>
      <c r="O44" s="35"/>
    </row>
    <row r="45" spans="1:15" ht="12.75">
      <c r="A45" s="128" t="s">
        <v>25</v>
      </c>
      <c r="B45" s="138">
        <v>24.63917</v>
      </c>
      <c r="C45" s="139">
        <v>500</v>
      </c>
      <c r="D45" s="140">
        <v>0.9</v>
      </c>
      <c r="E45" s="164">
        <v>57.47</v>
      </c>
      <c r="F45" s="165"/>
      <c r="G45" s="165"/>
      <c r="H45" s="165"/>
      <c r="I45" s="166"/>
      <c r="J45" s="129"/>
      <c r="K45" s="61" t="s">
        <v>7</v>
      </c>
      <c r="L45" s="62">
        <f t="shared" si="4"/>
        <v>870</v>
      </c>
      <c r="N45" s="35"/>
      <c r="O45" s="35"/>
    </row>
    <row r="46" spans="1:15" ht="12.75">
      <c r="A46" s="128" t="s">
        <v>26</v>
      </c>
      <c r="B46" s="130"/>
      <c r="C46" s="130"/>
      <c r="D46" s="130"/>
      <c r="E46" s="167">
        <v>3313</v>
      </c>
      <c r="F46" s="168"/>
      <c r="G46" s="168"/>
      <c r="H46" s="168"/>
      <c r="I46" s="169"/>
      <c r="J46" s="130"/>
      <c r="K46" s="61" t="s">
        <v>7</v>
      </c>
      <c r="L46" s="62">
        <f>INT(0.48*(E46-1500))</f>
        <v>870</v>
      </c>
      <c r="N46" s="35"/>
      <c r="O46" s="35"/>
    </row>
  </sheetData>
  <sheetProtection/>
  <mergeCells count="24">
    <mergeCell ref="E17:I17"/>
    <mergeCell ref="E26:I26"/>
    <mergeCell ref="E27:I27"/>
    <mergeCell ref="E11:I11"/>
    <mergeCell ref="E12:I12"/>
    <mergeCell ref="E13:I13"/>
    <mergeCell ref="E14:I14"/>
    <mergeCell ref="E15:I15"/>
    <mergeCell ref="E16:I16"/>
    <mergeCell ref="E28:I28"/>
    <mergeCell ref="E29:I29"/>
    <mergeCell ref="E30:I30"/>
    <mergeCell ref="E31:I31"/>
    <mergeCell ref="E35:I35"/>
    <mergeCell ref="E37:I37"/>
    <mergeCell ref="E38:I38"/>
    <mergeCell ref="E39:I39"/>
    <mergeCell ref="E44:I44"/>
    <mergeCell ref="E45:I45"/>
    <mergeCell ref="E46:I46"/>
    <mergeCell ref="E40:I40"/>
    <mergeCell ref="E41:I41"/>
    <mergeCell ref="E42:I42"/>
    <mergeCell ref="E43:I43"/>
  </mergeCells>
  <printOptions/>
  <pageMargins left="0.7874015748031497" right="0.7874015748031497" top="0.984251968503937" bottom="1.1811023622047245" header="0.5118110236220472" footer="0.5118110236220472"/>
  <pageSetup horizontalDpi="600" verticalDpi="600" orientation="portrait" paperSize="9" r:id="rId2"/>
  <headerFooter alignWithMargins="0">
    <oddFooter>&amp;L&amp;8&amp;Z&amp;F&amp;R&amp;8 3.10.09, kun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N46" sqref="N46"/>
    </sheetView>
  </sheetViews>
  <sheetFormatPr defaultColWidth="11.421875" defaultRowHeight="12.75"/>
  <cols>
    <col min="1" max="1" width="11.421875" style="145" customWidth="1"/>
    <col min="2" max="2" width="13.7109375" style="146" customWidth="1"/>
    <col min="3" max="4" width="12.00390625" style="146" customWidth="1"/>
    <col min="5" max="5" width="3.00390625" style="145" bestFit="1" customWidth="1"/>
    <col min="6" max="6" width="1.1484375" style="145" customWidth="1"/>
    <col min="7" max="7" width="3.00390625" style="145" bestFit="1" customWidth="1"/>
    <col min="8" max="8" width="1.1484375" style="145" customWidth="1"/>
    <col min="9" max="9" width="3.00390625" style="145" customWidth="1"/>
    <col min="10" max="10" width="10.140625" style="146" customWidth="1"/>
    <col min="11" max="11" width="7.57421875" style="9" bestFit="1" customWidth="1"/>
    <col min="12" max="12" width="11.421875" style="7" customWidth="1"/>
    <col min="13" max="13" width="5.57421875" style="0" customWidth="1"/>
    <col min="14" max="14" width="15.57421875" style="0" customWidth="1"/>
    <col min="15" max="15" width="6.28125" style="2" customWidth="1"/>
    <col min="16" max="16" width="19.00390625" style="2" customWidth="1"/>
    <col min="17" max="17" width="8.28125" style="0" customWidth="1"/>
  </cols>
  <sheetData>
    <row r="1" spans="1:12" ht="69.75" customHeight="1">
      <c r="A1" s="69"/>
      <c r="B1" s="70"/>
      <c r="C1" s="70"/>
      <c r="D1" s="70"/>
      <c r="E1" s="69"/>
      <c r="F1" s="69"/>
      <c r="G1" s="69"/>
      <c r="H1" s="69"/>
      <c r="I1" s="69"/>
      <c r="J1" s="70"/>
      <c r="K1" s="32"/>
      <c r="L1" s="31"/>
    </row>
    <row r="2" spans="1:17" s="99" customFormat="1" ht="18">
      <c r="A2" s="100" t="s">
        <v>35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100"/>
      <c r="M2" s="4"/>
      <c r="N2" s="4"/>
      <c r="O2" s="4"/>
      <c r="P2" s="4"/>
      <c r="Q2" s="4"/>
    </row>
    <row r="3" spans="1:17" ht="3" customHeight="1">
      <c r="A3" s="4"/>
      <c r="B3" s="5"/>
      <c r="C3" s="5"/>
      <c r="D3" s="5"/>
      <c r="E3" s="4"/>
      <c r="F3" s="4"/>
      <c r="G3" s="4"/>
      <c r="H3" s="4"/>
      <c r="I3" s="4"/>
      <c r="J3" s="5"/>
      <c r="K3" s="14"/>
      <c r="L3" s="5"/>
      <c r="M3" s="4"/>
      <c r="N3" s="4"/>
      <c r="O3" s="4"/>
      <c r="P3" s="4"/>
      <c r="Q3" s="4"/>
    </row>
    <row r="4" spans="1:16" ht="18.75">
      <c r="A4" s="24" t="s">
        <v>38</v>
      </c>
      <c r="B4" s="25"/>
      <c r="C4" s="6"/>
      <c r="D4" s="6"/>
      <c r="E4" s="3"/>
      <c r="F4" s="3"/>
      <c r="G4" s="3"/>
      <c r="H4" s="3"/>
      <c r="I4" s="3"/>
      <c r="J4" s="6"/>
      <c r="L4" s="8"/>
      <c r="O4"/>
      <c r="P4"/>
    </row>
    <row r="5" spans="1:12" s="49" customFormat="1" ht="15">
      <c r="A5" s="147" t="s">
        <v>43</v>
      </c>
      <c r="B5" s="44"/>
      <c r="C5" s="45"/>
      <c r="D5" s="45"/>
      <c r="E5" s="46"/>
      <c r="F5" s="46"/>
      <c r="G5" s="46"/>
      <c r="H5" s="46"/>
      <c r="I5" s="46"/>
      <c r="J5" s="45"/>
      <c r="K5" s="47"/>
      <c r="L5" s="48"/>
    </row>
    <row r="6" spans="1:12" s="49" customFormat="1" ht="15">
      <c r="A6" s="147" t="s">
        <v>44</v>
      </c>
      <c r="B6" s="44"/>
      <c r="C6" s="45"/>
      <c r="D6" s="45"/>
      <c r="E6" s="46"/>
      <c r="F6" s="46"/>
      <c r="G6" s="46"/>
      <c r="H6" s="46"/>
      <c r="I6" s="46"/>
      <c r="J6" s="45"/>
      <c r="K6" s="47"/>
      <c r="L6" s="48"/>
    </row>
    <row r="7" spans="1:16" ht="3" customHeight="1">
      <c r="A7" s="1"/>
      <c r="B7" s="6"/>
      <c r="C7" s="6"/>
      <c r="D7" s="6"/>
      <c r="E7" s="3"/>
      <c r="F7" s="3"/>
      <c r="G7" s="3"/>
      <c r="H7" s="3"/>
      <c r="I7" s="3"/>
      <c r="J7" s="6"/>
      <c r="L7" s="8"/>
      <c r="O7"/>
      <c r="P7"/>
    </row>
    <row r="8" spans="1:16" ht="12.75">
      <c r="A8" s="17"/>
      <c r="B8" s="15"/>
      <c r="C8" s="16"/>
      <c r="D8" s="16"/>
      <c r="E8" s="148"/>
      <c r="F8" s="149"/>
      <c r="G8" s="149" t="s">
        <v>39</v>
      </c>
      <c r="H8" s="149"/>
      <c r="I8" s="150"/>
      <c r="J8" s="16"/>
      <c r="K8" s="23"/>
      <c r="L8" s="159" t="s">
        <v>42</v>
      </c>
      <c r="O8"/>
      <c r="P8"/>
    </row>
    <row r="9" spans="1:12" s="22" customFormat="1" ht="15" customHeight="1">
      <c r="A9" s="19"/>
      <c r="B9" s="20"/>
      <c r="C9" s="18"/>
      <c r="D9" s="18"/>
      <c r="E9" s="151"/>
      <c r="F9" s="152"/>
      <c r="G9" s="152" t="s">
        <v>40</v>
      </c>
      <c r="H9" s="152"/>
      <c r="I9" s="153"/>
      <c r="J9" s="18"/>
      <c r="K9" s="21"/>
      <c r="L9" s="160" t="s">
        <v>32</v>
      </c>
    </row>
    <row r="10" spans="1:16" ht="12.75">
      <c r="A10" s="142" t="s">
        <v>8</v>
      </c>
      <c r="B10" s="143" t="s">
        <v>9</v>
      </c>
      <c r="C10" s="143" t="s">
        <v>10</v>
      </c>
      <c r="D10" s="143" t="s">
        <v>11</v>
      </c>
      <c r="E10" s="154" t="s">
        <v>5</v>
      </c>
      <c r="F10" s="155"/>
      <c r="G10" s="155"/>
      <c r="H10" s="155"/>
      <c r="I10" s="156"/>
      <c r="J10" s="144" t="s">
        <v>5</v>
      </c>
      <c r="K10" s="10" t="s">
        <v>31</v>
      </c>
      <c r="L10" s="161" t="s">
        <v>41</v>
      </c>
      <c r="O10"/>
      <c r="P10"/>
    </row>
    <row r="11" spans="1:16" ht="12.75">
      <c r="A11" s="102">
        <v>50</v>
      </c>
      <c r="B11" s="110">
        <v>8.05569</v>
      </c>
      <c r="C11" s="111">
        <v>1300</v>
      </c>
      <c r="D11" s="112">
        <v>2.5</v>
      </c>
      <c r="E11" s="170">
        <f aca="true" t="shared" si="0" ref="E11:E17">C11/100-((L11/B11)^(1/D11))</f>
        <v>6.493212811010103</v>
      </c>
      <c r="F11" s="171"/>
      <c r="G11" s="171"/>
      <c r="H11" s="171"/>
      <c r="I11" s="172"/>
      <c r="J11" s="112"/>
      <c r="K11" s="11" t="s">
        <v>6</v>
      </c>
      <c r="L11" s="162">
        <v>870</v>
      </c>
      <c r="O11"/>
      <c r="P11"/>
    </row>
    <row r="12" spans="1:16" ht="12.75">
      <c r="A12" s="102">
        <v>60</v>
      </c>
      <c r="B12" s="110">
        <v>6.30895</v>
      </c>
      <c r="C12" s="111">
        <v>1460</v>
      </c>
      <c r="D12" s="112">
        <v>2.5</v>
      </c>
      <c r="E12" s="170">
        <f t="shared" si="0"/>
        <v>7.424951073900255</v>
      </c>
      <c r="F12" s="171"/>
      <c r="G12" s="171"/>
      <c r="H12" s="171"/>
      <c r="I12" s="172"/>
      <c r="J12" s="112"/>
      <c r="K12" s="11" t="s">
        <v>6</v>
      </c>
      <c r="L12" s="162">
        <v>870</v>
      </c>
      <c r="O12"/>
      <c r="P12"/>
    </row>
    <row r="13" spans="1:16" ht="12.75">
      <c r="A13" s="102">
        <v>80</v>
      </c>
      <c r="B13" s="110">
        <v>3.80423</v>
      </c>
      <c r="C13" s="111">
        <v>1820</v>
      </c>
      <c r="D13" s="112">
        <v>2.5</v>
      </c>
      <c r="E13" s="170">
        <f t="shared" si="0"/>
        <v>9.415824689973787</v>
      </c>
      <c r="F13" s="171"/>
      <c r="G13" s="171"/>
      <c r="H13" s="171"/>
      <c r="I13" s="172"/>
      <c r="J13" s="112"/>
      <c r="K13" s="11" t="s">
        <v>6</v>
      </c>
      <c r="L13" s="162">
        <v>870</v>
      </c>
      <c r="O13"/>
      <c r="P13"/>
    </row>
    <row r="14" spans="1:16" ht="12.75">
      <c r="A14" s="102">
        <v>100</v>
      </c>
      <c r="B14" s="103">
        <v>7.080303</v>
      </c>
      <c r="C14" s="104">
        <v>2150</v>
      </c>
      <c r="D14" s="105">
        <v>2.1</v>
      </c>
      <c r="E14" s="170">
        <f t="shared" si="0"/>
        <v>11.614822306861297</v>
      </c>
      <c r="F14" s="171"/>
      <c r="G14" s="171"/>
      <c r="H14" s="171"/>
      <c r="I14" s="172"/>
      <c r="J14" s="105"/>
      <c r="K14" s="11" t="s">
        <v>6</v>
      </c>
      <c r="L14" s="162">
        <v>870</v>
      </c>
      <c r="O14"/>
      <c r="P14"/>
    </row>
    <row r="15" spans="1:16" ht="12.75">
      <c r="A15" s="102">
        <v>200</v>
      </c>
      <c r="B15" s="103">
        <v>1.31532</v>
      </c>
      <c r="C15" s="104">
        <v>4567</v>
      </c>
      <c r="D15" s="105">
        <v>2.1</v>
      </c>
      <c r="E15" s="170">
        <f t="shared" si="0"/>
        <v>23.636198008306028</v>
      </c>
      <c r="F15" s="171"/>
      <c r="G15" s="171"/>
      <c r="H15" s="171"/>
      <c r="I15" s="172"/>
      <c r="J15" s="105"/>
      <c r="K15" s="11" t="s">
        <v>6</v>
      </c>
      <c r="L15" s="162">
        <v>870</v>
      </c>
      <c r="O15"/>
      <c r="P15"/>
    </row>
    <row r="16" spans="1:16" ht="12.75">
      <c r="A16" s="102">
        <v>300</v>
      </c>
      <c r="B16" s="103">
        <v>0.492671</v>
      </c>
      <c r="C16" s="104">
        <v>7295</v>
      </c>
      <c r="D16" s="105">
        <v>2.1</v>
      </c>
      <c r="E16" s="170">
        <f t="shared" si="0"/>
        <v>37.77998920550111</v>
      </c>
      <c r="F16" s="171"/>
      <c r="G16" s="171"/>
      <c r="H16" s="171"/>
      <c r="I16" s="172"/>
      <c r="J16" s="105"/>
      <c r="K16" s="11" t="s">
        <v>6</v>
      </c>
      <c r="L16" s="162">
        <v>870</v>
      </c>
      <c r="O16"/>
      <c r="P16"/>
    </row>
    <row r="17" spans="1:16" ht="12.75">
      <c r="A17" s="106">
        <v>400</v>
      </c>
      <c r="B17" s="107">
        <v>0.249724</v>
      </c>
      <c r="C17" s="107">
        <v>10082</v>
      </c>
      <c r="D17" s="107">
        <v>2.1</v>
      </c>
      <c r="E17" s="170">
        <f t="shared" si="0"/>
        <v>52.213455506405644</v>
      </c>
      <c r="F17" s="171"/>
      <c r="G17" s="171"/>
      <c r="H17" s="171"/>
      <c r="I17" s="172"/>
      <c r="J17" s="107"/>
      <c r="K17" s="13" t="s">
        <v>6</v>
      </c>
      <c r="L17" s="162">
        <v>870</v>
      </c>
      <c r="O17"/>
      <c r="P17"/>
    </row>
    <row r="18" spans="1:16" ht="12.75">
      <c r="A18" s="102">
        <v>600</v>
      </c>
      <c r="B18" s="103">
        <v>0.086375</v>
      </c>
      <c r="C18" s="104">
        <v>16833</v>
      </c>
      <c r="D18" s="105">
        <v>2.1</v>
      </c>
      <c r="E18" s="157">
        <f>INT(J18/60)</f>
        <v>1</v>
      </c>
      <c r="F18" s="158" t="s">
        <v>28</v>
      </c>
      <c r="G18" s="157">
        <f>INT(J18-E18*60)</f>
        <v>27</v>
      </c>
      <c r="H18" s="158" t="s">
        <v>29</v>
      </c>
      <c r="I18" s="157">
        <f>INT(100*(J18-60*E18-G18))</f>
        <v>74</v>
      </c>
      <c r="J18" s="105">
        <f>C18/100-((L18/B18)^(1/D18))</f>
        <v>87.74523408772244</v>
      </c>
      <c r="K18" s="11" t="s">
        <v>6</v>
      </c>
      <c r="L18" s="162">
        <v>870</v>
      </c>
      <c r="O18"/>
      <c r="P18"/>
    </row>
    <row r="19" spans="1:16" ht="12.75">
      <c r="A19" s="102">
        <v>800</v>
      </c>
      <c r="B19" s="103">
        <v>0.042083</v>
      </c>
      <c r="C19" s="104">
        <v>23537</v>
      </c>
      <c r="D19" s="105">
        <v>2.1</v>
      </c>
      <c r="E19" s="157">
        <f aca="true" t="shared" si="1" ref="E19:E25">INT(J19/60)</f>
        <v>2</v>
      </c>
      <c r="F19" s="158" t="s">
        <v>28</v>
      </c>
      <c r="G19" s="157">
        <f aca="true" t="shared" si="2" ref="G19:G25">INT(J19-E19*60)</f>
        <v>1</v>
      </c>
      <c r="H19" s="158" t="s">
        <v>29</v>
      </c>
      <c r="I19" s="157">
        <f aca="true" t="shared" si="3" ref="I19:I25">INT(100*(J19-60*E19-G19))</f>
        <v>87</v>
      </c>
      <c r="J19" s="105">
        <f aca="true" t="shared" si="4" ref="J19:J25">C19/100-((L19/B19)^(1/D19))</f>
        <v>121.87979979214384</v>
      </c>
      <c r="K19" s="11" t="s">
        <v>6</v>
      </c>
      <c r="L19" s="162">
        <v>870</v>
      </c>
      <c r="O19"/>
      <c r="P19"/>
    </row>
    <row r="20" spans="1:16" ht="12.75">
      <c r="A20" s="102">
        <v>1000</v>
      </c>
      <c r="B20" s="103">
        <v>0.0068251</v>
      </c>
      <c r="C20" s="104">
        <v>32581</v>
      </c>
      <c r="D20" s="105">
        <v>2.3</v>
      </c>
      <c r="E20" s="157">
        <f t="shared" si="1"/>
        <v>2</v>
      </c>
      <c r="F20" s="158" t="s">
        <v>28</v>
      </c>
      <c r="G20" s="157">
        <f t="shared" si="2"/>
        <v>39</v>
      </c>
      <c r="H20" s="158" t="s">
        <v>29</v>
      </c>
      <c r="I20" s="157">
        <f t="shared" si="3"/>
        <v>94</v>
      </c>
      <c r="J20" s="105">
        <f t="shared" si="4"/>
        <v>159.94926719288796</v>
      </c>
      <c r="K20" s="11" t="s">
        <v>6</v>
      </c>
      <c r="L20" s="162">
        <v>870</v>
      </c>
      <c r="O20"/>
      <c r="P20"/>
    </row>
    <row r="21" spans="1:16" ht="12.75">
      <c r="A21" s="102">
        <v>1500</v>
      </c>
      <c r="B21" s="103">
        <v>0.0024384</v>
      </c>
      <c r="C21" s="104">
        <v>50965</v>
      </c>
      <c r="D21" s="105">
        <v>2.3</v>
      </c>
      <c r="E21" s="157">
        <f t="shared" si="1"/>
        <v>4</v>
      </c>
      <c r="F21" s="158" t="s">
        <v>28</v>
      </c>
      <c r="G21" s="157">
        <f t="shared" si="2"/>
        <v>10</v>
      </c>
      <c r="H21" s="158" t="s">
        <v>29</v>
      </c>
      <c r="I21" s="157">
        <f t="shared" si="3"/>
        <v>17</v>
      </c>
      <c r="J21" s="105">
        <f t="shared" si="4"/>
        <v>250.1764013008288</v>
      </c>
      <c r="K21" s="11" t="s">
        <v>6</v>
      </c>
      <c r="L21" s="162">
        <v>870</v>
      </c>
      <c r="O21"/>
      <c r="P21"/>
    </row>
    <row r="22" spans="1:16" ht="12.75">
      <c r="A22" s="102">
        <v>2000</v>
      </c>
      <c r="B22" s="103">
        <v>0.0011358</v>
      </c>
      <c r="C22" s="104">
        <v>71036</v>
      </c>
      <c r="D22" s="105">
        <v>2.3</v>
      </c>
      <c r="E22" s="157">
        <f t="shared" si="1"/>
        <v>5</v>
      </c>
      <c r="F22" s="158" t="s">
        <v>28</v>
      </c>
      <c r="G22" s="157">
        <f t="shared" si="2"/>
        <v>48</v>
      </c>
      <c r="H22" s="158" t="s">
        <v>29</v>
      </c>
      <c r="I22" s="157">
        <f t="shared" si="3"/>
        <v>65</v>
      </c>
      <c r="J22" s="105">
        <f t="shared" si="4"/>
        <v>348.6542721102376</v>
      </c>
      <c r="K22" s="11" t="s">
        <v>6</v>
      </c>
      <c r="L22" s="162">
        <v>870</v>
      </c>
      <c r="O22"/>
      <c r="P22"/>
    </row>
    <row r="23" spans="1:16" ht="12.75">
      <c r="A23" s="102">
        <v>3000</v>
      </c>
      <c r="B23" s="103">
        <v>0.00041504</v>
      </c>
      <c r="C23" s="104">
        <v>110024</v>
      </c>
      <c r="D23" s="105">
        <v>2.3</v>
      </c>
      <c r="E23" s="157">
        <f t="shared" si="1"/>
        <v>8</v>
      </c>
      <c r="F23" s="158" t="s">
        <v>28</v>
      </c>
      <c r="G23" s="157">
        <f t="shared" si="2"/>
        <v>59</v>
      </c>
      <c r="H23" s="158" t="s">
        <v>29</v>
      </c>
      <c r="I23" s="157">
        <f t="shared" si="3"/>
        <v>90</v>
      </c>
      <c r="J23" s="105">
        <f t="shared" si="4"/>
        <v>539.9052961428495</v>
      </c>
      <c r="K23" s="11" t="s">
        <v>6</v>
      </c>
      <c r="L23" s="162">
        <v>870</v>
      </c>
      <c r="O23"/>
      <c r="P23"/>
    </row>
    <row r="24" spans="1:16" ht="12.75">
      <c r="A24" s="102">
        <v>5000</v>
      </c>
      <c r="B24" s="103">
        <v>0.00011812</v>
      </c>
      <c r="C24" s="104">
        <v>189996</v>
      </c>
      <c r="D24" s="105">
        <v>2.3</v>
      </c>
      <c r="E24" s="157">
        <f t="shared" si="1"/>
        <v>15</v>
      </c>
      <c r="F24" s="158" t="s">
        <v>28</v>
      </c>
      <c r="G24" s="157">
        <f t="shared" si="2"/>
        <v>32</v>
      </c>
      <c r="H24" s="158" t="s">
        <v>29</v>
      </c>
      <c r="I24" s="157">
        <f t="shared" si="3"/>
        <v>26</v>
      </c>
      <c r="J24" s="105">
        <f t="shared" si="4"/>
        <v>932.267643791164</v>
      </c>
      <c r="K24" s="11" t="s">
        <v>6</v>
      </c>
      <c r="L24" s="162">
        <v>870</v>
      </c>
      <c r="O24"/>
      <c r="P24"/>
    </row>
    <row r="25" spans="1:16" ht="12.75">
      <c r="A25" s="108">
        <v>10000</v>
      </c>
      <c r="B25" s="103">
        <v>2.1844E-05</v>
      </c>
      <c r="C25" s="104">
        <v>395879</v>
      </c>
      <c r="D25" s="105">
        <v>2.3</v>
      </c>
      <c r="E25" s="157">
        <f t="shared" si="1"/>
        <v>32</v>
      </c>
      <c r="F25" s="158" t="s">
        <v>28</v>
      </c>
      <c r="G25" s="157">
        <f t="shared" si="2"/>
        <v>23</v>
      </c>
      <c r="H25" s="158" t="s">
        <v>29</v>
      </c>
      <c r="I25" s="157">
        <f t="shared" si="3"/>
        <v>7</v>
      </c>
      <c r="J25" s="105">
        <f t="shared" si="4"/>
        <v>1943.0748159759205</v>
      </c>
      <c r="K25" s="11" t="s">
        <v>6</v>
      </c>
      <c r="L25" s="162">
        <v>870</v>
      </c>
      <c r="O25"/>
      <c r="P25"/>
    </row>
    <row r="26" spans="1:16" ht="12.75">
      <c r="A26" s="102" t="s">
        <v>15</v>
      </c>
      <c r="B26" s="103">
        <v>14.460128</v>
      </c>
      <c r="C26" s="104">
        <v>1459</v>
      </c>
      <c r="D26" s="105">
        <v>2.1</v>
      </c>
      <c r="E26" s="170">
        <f>C26/100-((L26/B26)^(1/D26))</f>
        <v>7.554286438060298</v>
      </c>
      <c r="F26" s="171"/>
      <c r="G26" s="171"/>
      <c r="H26" s="171"/>
      <c r="I26" s="172"/>
      <c r="J26" s="105"/>
      <c r="K26" s="11" t="s">
        <v>6</v>
      </c>
      <c r="L26" s="162">
        <v>870</v>
      </c>
      <c r="O26"/>
      <c r="P26"/>
    </row>
    <row r="27" spans="1:16" ht="12.75">
      <c r="A27" s="102" t="s">
        <v>16</v>
      </c>
      <c r="B27" s="103">
        <v>10.294837</v>
      </c>
      <c r="C27" s="104">
        <v>1715</v>
      </c>
      <c r="D27" s="105">
        <v>2.1</v>
      </c>
      <c r="E27" s="170">
        <f aca="true" t="shared" si="5" ref="E27:E32">C27/100-((L27/B27)^(1/D27))</f>
        <v>8.878746664321783</v>
      </c>
      <c r="F27" s="171"/>
      <c r="G27" s="171"/>
      <c r="H27" s="171"/>
      <c r="I27" s="172"/>
      <c r="J27" s="105"/>
      <c r="K27" s="11" t="s">
        <v>6</v>
      </c>
      <c r="L27" s="162">
        <v>870</v>
      </c>
      <c r="O27"/>
      <c r="P27"/>
    </row>
    <row r="28" spans="1:16" ht="12.75">
      <c r="A28" s="102" t="s">
        <v>17</v>
      </c>
      <c r="B28" s="103">
        <v>5.925928</v>
      </c>
      <c r="C28" s="104">
        <v>2231</v>
      </c>
      <c r="D28" s="105">
        <v>2.1</v>
      </c>
      <c r="E28" s="170">
        <f t="shared" si="5"/>
        <v>11.550505977213009</v>
      </c>
      <c r="F28" s="171"/>
      <c r="G28" s="171"/>
      <c r="H28" s="171"/>
      <c r="I28" s="172"/>
      <c r="J28" s="105"/>
      <c r="K28" s="11" t="s">
        <v>6</v>
      </c>
      <c r="L28" s="162">
        <v>870</v>
      </c>
      <c r="O28"/>
      <c r="P28"/>
    </row>
    <row r="29" spans="1:16" ht="12.75">
      <c r="A29" s="102" t="s">
        <v>18</v>
      </c>
      <c r="B29" s="103">
        <v>3.82844</v>
      </c>
      <c r="C29" s="104">
        <v>2747</v>
      </c>
      <c r="D29" s="105">
        <v>2.1</v>
      </c>
      <c r="E29" s="170">
        <f t="shared" si="5"/>
        <v>14.222265291165114</v>
      </c>
      <c r="F29" s="171"/>
      <c r="G29" s="171"/>
      <c r="H29" s="171"/>
      <c r="I29" s="172"/>
      <c r="J29" s="105"/>
      <c r="K29" s="11" t="s">
        <v>6</v>
      </c>
      <c r="L29" s="162">
        <v>870</v>
      </c>
      <c r="O29"/>
      <c r="P29"/>
    </row>
    <row r="30" spans="1:16" ht="12.75">
      <c r="A30" s="102" t="s">
        <v>19</v>
      </c>
      <c r="B30" s="103">
        <v>3.174673</v>
      </c>
      <c r="C30" s="104">
        <v>3003</v>
      </c>
      <c r="D30" s="105">
        <v>2.1</v>
      </c>
      <c r="E30" s="170">
        <f t="shared" si="5"/>
        <v>15.54672463889863</v>
      </c>
      <c r="F30" s="171"/>
      <c r="G30" s="171"/>
      <c r="H30" s="171"/>
      <c r="I30" s="172"/>
      <c r="J30" s="105"/>
      <c r="K30" s="11" t="s">
        <v>6</v>
      </c>
      <c r="L30" s="162">
        <v>870</v>
      </c>
      <c r="O30"/>
      <c r="P30"/>
    </row>
    <row r="31" spans="1:16" ht="12.75">
      <c r="A31" s="102" t="s">
        <v>33</v>
      </c>
      <c r="B31" s="103">
        <v>0.364731</v>
      </c>
      <c r="C31" s="104">
        <v>8190</v>
      </c>
      <c r="D31" s="105">
        <v>2.1</v>
      </c>
      <c r="E31" s="170">
        <f t="shared" si="5"/>
        <v>41.315938070656166</v>
      </c>
      <c r="F31" s="171"/>
      <c r="G31" s="171"/>
      <c r="H31" s="171"/>
      <c r="I31" s="172"/>
      <c r="J31" s="105"/>
      <c r="K31" s="11" t="s">
        <v>6</v>
      </c>
      <c r="L31" s="162">
        <v>870</v>
      </c>
      <c r="O31"/>
      <c r="P31"/>
    </row>
    <row r="32" spans="1:16" ht="12.75">
      <c r="A32" s="102" t="s">
        <v>20</v>
      </c>
      <c r="B32" s="103">
        <v>0.211237</v>
      </c>
      <c r="C32" s="104">
        <v>10921</v>
      </c>
      <c r="D32" s="105">
        <v>2.1</v>
      </c>
      <c r="E32" s="170">
        <f t="shared" si="5"/>
        <v>56.57081310593354</v>
      </c>
      <c r="F32" s="171"/>
      <c r="G32" s="171"/>
      <c r="H32" s="171"/>
      <c r="I32" s="172"/>
      <c r="J32" s="105"/>
      <c r="K32" s="11" t="s">
        <v>6</v>
      </c>
      <c r="L32" s="162">
        <v>870</v>
      </c>
      <c r="O32"/>
      <c r="P32"/>
    </row>
    <row r="33" spans="1:16" ht="12.75">
      <c r="A33" s="102" t="s">
        <v>12</v>
      </c>
      <c r="B33" s="103">
        <v>0.0018664</v>
      </c>
      <c r="C33" s="104">
        <v>56163</v>
      </c>
      <c r="D33" s="105">
        <v>2.3</v>
      </c>
      <c r="E33" s="157">
        <f>INT(J33/60)</f>
        <v>4</v>
      </c>
      <c r="F33" s="158" t="s">
        <v>28</v>
      </c>
      <c r="G33" s="157">
        <f>INT(J33-E33*60)</f>
        <v>30</v>
      </c>
      <c r="H33" s="158" t="s">
        <v>29</v>
      </c>
      <c r="I33" s="157">
        <f>INT(100*(J33-60*E33-G33))</f>
        <v>17</v>
      </c>
      <c r="J33" s="105">
        <f>C33/100-((L33/B33)^(1/D33))</f>
        <v>270.1749844096207</v>
      </c>
      <c r="K33" s="11" t="s">
        <v>30</v>
      </c>
      <c r="L33" s="162">
        <v>870</v>
      </c>
      <c r="O33"/>
      <c r="P33"/>
    </row>
    <row r="34" spans="1:16" ht="12.75">
      <c r="A34" s="102" t="s">
        <v>13</v>
      </c>
      <c r="B34" s="103">
        <v>0.00094366</v>
      </c>
      <c r="C34" s="104">
        <v>77009</v>
      </c>
      <c r="D34" s="105">
        <v>2.3</v>
      </c>
      <c r="E34" s="157">
        <f>INT(J34/60)</f>
        <v>6</v>
      </c>
      <c r="F34" s="158" t="s">
        <v>28</v>
      </c>
      <c r="G34" s="157">
        <f>INT(J34-E34*60)</f>
        <v>18</v>
      </c>
      <c r="H34" s="158" t="s">
        <v>29</v>
      </c>
      <c r="I34" s="157">
        <f>INT(100*(J34-60*E34-G34))</f>
        <v>3</v>
      </c>
      <c r="J34" s="105">
        <f>C34/100-((L34/B34)^(1/D34))</f>
        <v>378.0327968369181</v>
      </c>
      <c r="K34" s="11" t="s">
        <v>30</v>
      </c>
      <c r="L34" s="162">
        <v>870</v>
      </c>
      <c r="O34"/>
      <c r="P34"/>
    </row>
    <row r="35" spans="1:16" ht="12.75">
      <c r="A35" s="102" t="s">
        <v>14</v>
      </c>
      <c r="B35" s="103">
        <v>0.00035433</v>
      </c>
      <c r="C35" s="104">
        <v>117893</v>
      </c>
      <c r="D35" s="105">
        <v>2.3</v>
      </c>
      <c r="E35" s="157">
        <f>INT(J35/60)</f>
        <v>9</v>
      </c>
      <c r="F35" s="158" t="s">
        <v>28</v>
      </c>
      <c r="G35" s="157">
        <f>INT(J35-E35*60)</f>
        <v>38</v>
      </c>
      <c r="H35" s="158" t="s">
        <v>29</v>
      </c>
      <c r="I35" s="157">
        <f>INT(100*(J35-60*E35-G35))</f>
        <v>71</v>
      </c>
      <c r="J35" s="105">
        <f>C35/100-((L35/B35)^(1/D35))</f>
        <v>578.7116436704966</v>
      </c>
      <c r="K35" s="11" t="s">
        <v>30</v>
      </c>
      <c r="L35" s="162">
        <v>870</v>
      </c>
      <c r="O35"/>
      <c r="P35"/>
    </row>
    <row r="36" spans="1:16" ht="12.75">
      <c r="A36" s="102" t="s">
        <v>21</v>
      </c>
      <c r="B36" s="103">
        <v>0.355982</v>
      </c>
      <c r="C36" s="104">
        <v>8600</v>
      </c>
      <c r="D36" s="105">
        <v>2.1</v>
      </c>
      <c r="E36" s="170">
        <f>C36/100-((L36/B36)^(1/D36))</f>
        <v>44.94398734800506</v>
      </c>
      <c r="F36" s="171"/>
      <c r="G36" s="171"/>
      <c r="H36" s="171"/>
      <c r="I36" s="172"/>
      <c r="J36" s="105"/>
      <c r="K36" s="11" t="s">
        <v>6</v>
      </c>
      <c r="L36" s="162">
        <v>870</v>
      </c>
      <c r="O36"/>
      <c r="P36"/>
    </row>
    <row r="37" spans="1:16" ht="12.75">
      <c r="A37" s="102" t="s">
        <v>22</v>
      </c>
      <c r="B37" s="103">
        <v>0.013902</v>
      </c>
      <c r="C37" s="104">
        <v>40328</v>
      </c>
      <c r="D37" s="105">
        <v>2.1</v>
      </c>
      <c r="E37" s="157">
        <f>INT(J37/60)</f>
        <v>3</v>
      </c>
      <c r="F37" s="158" t="s">
        <v>28</v>
      </c>
      <c r="G37" s="157">
        <f>INT(J37-E37*60)</f>
        <v>30</v>
      </c>
      <c r="H37" s="158" t="s">
        <v>29</v>
      </c>
      <c r="I37" s="157">
        <f>INT(100*(J37-60*E37-G37))</f>
        <v>96</v>
      </c>
      <c r="J37" s="105">
        <f>C37/100-((L37/B37)^(1/D37))</f>
        <v>210.9619773943929</v>
      </c>
      <c r="K37" s="11" t="s">
        <v>30</v>
      </c>
      <c r="L37" s="162">
        <v>870</v>
      </c>
      <c r="O37"/>
      <c r="P37"/>
    </row>
    <row r="38" spans="1:16" ht="12.75">
      <c r="A38" s="102" t="s">
        <v>0</v>
      </c>
      <c r="B38" s="110">
        <v>732.15375</v>
      </c>
      <c r="C38" s="111">
        <v>75</v>
      </c>
      <c r="D38" s="113">
        <v>1</v>
      </c>
      <c r="E38" s="170">
        <f>C38/100+((L38/B38)^(1/D38))</f>
        <v>1.9382750037133594</v>
      </c>
      <c r="F38" s="171"/>
      <c r="G38" s="171"/>
      <c r="H38" s="171"/>
      <c r="I38" s="172"/>
      <c r="J38" s="113"/>
      <c r="K38" s="11" t="s">
        <v>7</v>
      </c>
      <c r="L38" s="162">
        <v>870</v>
      </c>
      <c r="O38"/>
      <c r="P38"/>
    </row>
    <row r="39" spans="1:16" ht="12.75">
      <c r="A39" s="102" t="s">
        <v>23</v>
      </c>
      <c r="B39" s="103">
        <v>234.78771</v>
      </c>
      <c r="C39" s="104">
        <v>80</v>
      </c>
      <c r="D39" s="109">
        <v>1</v>
      </c>
      <c r="E39" s="170">
        <f aca="true" t="shared" si="6" ref="E39:E46">C39/100+((L39/B39)^(1/D39))</f>
        <v>4.505475043817242</v>
      </c>
      <c r="F39" s="171"/>
      <c r="G39" s="171"/>
      <c r="H39" s="171"/>
      <c r="I39" s="172"/>
      <c r="J39" s="109"/>
      <c r="K39" s="11" t="s">
        <v>7</v>
      </c>
      <c r="L39" s="162">
        <v>870</v>
      </c>
      <c r="O39"/>
      <c r="P39"/>
    </row>
    <row r="40" spans="1:16" ht="12.75">
      <c r="A40" s="102" t="s">
        <v>1</v>
      </c>
      <c r="B40" s="110">
        <v>136.08157</v>
      </c>
      <c r="C40" s="111">
        <v>130</v>
      </c>
      <c r="D40" s="113">
        <v>1.1</v>
      </c>
      <c r="E40" s="170">
        <f t="shared" si="6"/>
        <v>6.700981305328956</v>
      </c>
      <c r="F40" s="171"/>
      <c r="G40" s="171"/>
      <c r="H40" s="171"/>
      <c r="I40" s="172"/>
      <c r="J40" s="113"/>
      <c r="K40" s="11" t="s">
        <v>7</v>
      </c>
      <c r="L40" s="162">
        <v>870</v>
      </c>
      <c r="O40"/>
      <c r="P40"/>
    </row>
    <row r="41" spans="1:16" ht="12.75">
      <c r="A41" s="102" t="s">
        <v>27</v>
      </c>
      <c r="B41" s="103">
        <v>86.950221</v>
      </c>
      <c r="C41" s="104">
        <v>395</v>
      </c>
      <c r="D41" s="109">
        <v>1</v>
      </c>
      <c r="E41" s="170">
        <f t="shared" si="6"/>
        <v>13.955724999824898</v>
      </c>
      <c r="F41" s="171"/>
      <c r="G41" s="171"/>
      <c r="H41" s="171"/>
      <c r="I41" s="172"/>
      <c r="J41" s="109"/>
      <c r="K41" s="11" t="s">
        <v>7</v>
      </c>
      <c r="L41" s="162">
        <v>870</v>
      </c>
      <c r="O41"/>
      <c r="P41"/>
    </row>
    <row r="42" spans="1:16" ht="12.75">
      <c r="A42" s="102" t="s">
        <v>2</v>
      </c>
      <c r="B42" s="103">
        <v>82.491673</v>
      </c>
      <c r="C42" s="104">
        <v>178</v>
      </c>
      <c r="D42" s="105">
        <v>0.9</v>
      </c>
      <c r="E42" s="170">
        <f t="shared" si="6"/>
        <v>15.482125296423119</v>
      </c>
      <c r="F42" s="171"/>
      <c r="G42" s="171"/>
      <c r="H42" s="171"/>
      <c r="I42" s="172"/>
      <c r="J42" s="105"/>
      <c r="K42" s="11" t="s">
        <v>7</v>
      </c>
      <c r="L42" s="162">
        <v>870</v>
      </c>
      <c r="O42"/>
      <c r="P42"/>
    </row>
    <row r="43" spans="1:16" ht="12.75">
      <c r="A43" s="102" t="s">
        <v>3</v>
      </c>
      <c r="B43" s="103">
        <v>28.891406</v>
      </c>
      <c r="C43" s="104">
        <v>494</v>
      </c>
      <c r="D43" s="105">
        <v>0.9</v>
      </c>
      <c r="E43" s="170">
        <f t="shared" si="6"/>
        <v>48.89984928651837</v>
      </c>
      <c r="F43" s="171"/>
      <c r="G43" s="171"/>
      <c r="H43" s="171"/>
      <c r="I43" s="172"/>
      <c r="J43" s="105"/>
      <c r="K43" s="11" t="s">
        <v>7</v>
      </c>
      <c r="L43" s="162">
        <v>870</v>
      </c>
      <c r="O43"/>
      <c r="P43"/>
    </row>
    <row r="44" spans="1:16" ht="12.75">
      <c r="A44" s="102" t="s">
        <v>24</v>
      </c>
      <c r="B44" s="103">
        <v>24.978132</v>
      </c>
      <c r="C44" s="104">
        <v>581</v>
      </c>
      <c r="D44" s="105">
        <v>0.9</v>
      </c>
      <c r="E44" s="170">
        <f t="shared" si="6"/>
        <v>57.485906878953394</v>
      </c>
      <c r="F44" s="171"/>
      <c r="G44" s="171"/>
      <c r="H44" s="171"/>
      <c r="I44" s="172"/>
      <c r="J44" s="105"/>
      <c r="K44" s="11" t="s">
        <v>7</v>
      </c>
      <c r="L44" s="162">
        <v>870</v>
      </c>
      <c r="O44"/>
      <c r="P44"/>
    </row>
    <row r="45" spans="1:16" ht="12.75">
      <c r="A45" s="102" t="s">
        <v>4</v>
      </c>
      <c r="B45" s="103">
        <v>23.247477</v>
      </c>
      <c r="C45" s="104">
        <v>602</v>
      </c>
      <c r="D45" s="105">
        <v>0.9</v>
      </c>
      <c r="E45" s="170">
        <f t="shared" si="6"/>
        <v>61.987658762902115</v>
      </c>
      <c r="F45" s="171"/>
      <c r="G45" s="171"/>
      <c r="H45" s="171"/>
      <c r="I45" s="172"/>
      <c r="J45" s="105"/>
      <c r="K45" s="11" t="s">
        <v>7</v>
      </c>
      <c r="L45" s="162">
        <v>870</v>
      </c>
      <c r="O45"/>
      <c r="P45"/>
    </row>
    <row r="46" spans="1:16" ht="12.75">
      <c r="A46" s="102" t="s">
        <v>25</v>
      </c>
      <c r="B46" s="110">
        <v>19.191528</v>
      </c>
      <c r="C46" s="111">
        <v>600</v>
      </c>
      <c r="D46" s="112">
        <v>0.9</v>
      </c>
      <c r="E46" s="170">
        <f t="shared" si="6"/>
        <v>75.25565175648266</v>
      </c>
      <c r="F46" s="171"/>
      <c r="G46" s="171"/>
      <c r="H46" s="171"/>
      <c r="I46" s="172"/>
      <c r="J46" s="112"/>
      <c r="K46" s="11" t="s">
        <v>7</v>
      </c>
      <c r="L46" s="162">
        <v>870</v>
      </c>
      <c r="O46"/>
      <c r="P46"/>
    </row>
    <row r="47" spans="1:16" ht="12.75">
      <c r="A47" s="102" t="s">
        <v>26</v>
      </c>
      <c r="B47" s="103"/>
      <c r="C47" s="104"/>
      <c r="D47" s="104"/>
      <c r="E47" s="173">
        <f>INT(1700+(L47/0.428571))</f>
        <v>3730</v>
      </c>
      <c r="F47" s="174"/>
      <c r="G47" s="174"/>
      <c r="H47" s="174"/>
      <c r="I47" s="175"/>
      <c r="J47" s="104"/>
      <c r="K47" s="12" t="s">
        <v>7</v>
      </c>
      <c r="L47" s="162">
        <v>870</v>
      </c>
      <c r="O47"/>
      <c r="P47"/>
    </row>
  </sheetData>
  <sheetProtection/>
  <mergeCells count="25">
    <mergeCell ref="E29:I29"/>
    <mergeCell ref="E28:I28"/>
    <mergeCell ref="E47:I47"/>
    <mergeCell ref="E46:I46"/>
    <mergeCell ref="E44:I44"/>
    <mergeCell ref="E43:I43"/>
    <mergeCell ref="E45:I45"/>
    <mergeCell ref="E31:I31"/>
    <mergeCell ref="E32:I32"/>
    <mergeCell ref="E42:I42"/>
    <mergeCell ref="E38:I38"/>
    <mergeCell ref="E41:I41"/>
    <mergeCell ref="E36:I36"/>
    <mergeCell ref="E30:I30"/>
    <mergeCell ref="E39:I39"/>
    <mergeCell ref="E40:I40"/>
    <mergeCell ref="E17:I17"/>
    <mergeCell ref="E27:I27"/>
    <mergeCell ref="E26:I26"/>
    <mergeCell ref="E11:I11"/>
    <mergeCell ref="E15:I15"/>
    <mergeCell ref="E14:I14"/>
    <mergeCell ref="E13:I13"/>
    <mergeCell ref="E12:I12"/>
    <mergeCell ref="E16:I16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2"/>
  <headerFooter alignWithMargins="0">
    <oddFooter>&amp;L&amp;8&amp;Z&amp;F&amp;R&amp;8 3.10.09, kun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E46" sqref="E46:I46"/>
    </sheetView>
  </sheetViews>
  <sheetFormatPr defaultColWidth="11.421875" defaultRowHeight="12.75"/>
  <cols>
    <col min="1" max="1" width="11.421875" style="145" customWidth="1"/>
    <col min="2" max="2" width="13.7109375" style="146" customWidth="1"/>
    <col min="3" max="4" width="12.00390625" style="146" customWidth="1"/>
    <col min="5" max="5" width="3.00390625" style="145" bestFit="1" customWidth="1"/>
    <col min="6" max="6" width="1.1484375" style="145" customWidth="1"/>
    <col min="7" max="7" width="3.00390625" style="145" bestFit="1" customWidth="1"/>
    <col min="8" max="8" width="1.1484375" style="145" customWidth="1"/>
    <col min="9" max="9" width="3.00390625" style="145" customWidth="1"/>
    <col min="10" max="10" width="10.140625" style="146" customWidth="1"/>
    <col min="11" max="11" width="7.57421875" style="9" bestFit="1" customWidth="1"/>
    <col min="12" max="12" width="11.421875" style="7" customWidth="1"/>
    <col min="13" max="13" width="5.57421875" style="0" customWidth="1"/>
    <col min="14" max="14" width="15.57421875" style="0" customWidth="1"/>
    <col min="15" max="15" width="6.28125" style="2" customWidth="1"/>
    <col min="16" max="16" width="19.00390625" style="2" customWidth="1"/>
    <col min="17" max="17" width="8.28125" style="0" customWidth="1"/>
  </cols>
  <sheetData>
    <row r="1" spans="1:12" ht="69.75" customHeight="1">
      <c r="A1" s="69"/>
      <c r="B1" s="70"/>
      <c r="C1" s="70"/>
      <c r="D1" s="70"/>
      <c r="E1" s="69"/>
      <c r="F1" s="69"/>
      <c r="G1" s="69"/>
      <c r="H1" s="69"/>
      <c r="I1" s="69"/>
      <c r="J1" s="70"/>
      <c r="K1" s="32"/>
      <c r="L1" s="31"/>
    </row>
    <row r="2" spans="1:17" s="99" customFormat="1" ht="18">
      <c r="A2" s="100" t="s">
        <v>35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100"/>
      <c r="M2" s="4"/>
      <c r="N2" s="4"/>
      <c r="O2" s="4"/>
      <c r="P2" s="4"/>
      <c r="Q2" s="4"/>
    </row>
    <row r="3" spans="1:17" ht="3" customHeight="1">
      <c r="A3" s="4"/>
      <c r="B3" s="5"/>
      <c r="C3" s="5"/>
      <c r="D3" s="5"/>
      <c r="E3" s="4"/>
      <c r="F3" s="4"/>
      <c r="G3" s="4"/>
      <c r="H3" s="4"/>
      <c r="I3" s="4"/>
      <c r="J3" s="5"/>
      <c r="K3" s="14"/>
      <c r="L3" s="5"/>
      <c r="M3" s="4"/>
      <c r="N3" s="4"/>
      <c r="O3" s="4"/>
      <c r="P3" s="4"/>
      <c r="Q3" s="4"/>
    </row>
    <row r="4" spans="1:16" ht="18.75">
      <c r="A4" s="24" t="s">
        <v>47</v>
      </c>
      <c r="B4" s="25"/>
      <c r="C4" s="6"/>
      <c r="D4" s="6"/>
      <c r="E4" s="3"/>
      <c r="F4" s="3"/>
      <c r="G4" s="3"/>
      <c r="H4" s="3"/>
      <c r="I4" s="3"/>
      <c r="J4" s="6"/>
      <c r="L4" s="8"/>
      <c r="O4"/>
      <c r="P4"/>
    </row>
    <row r="5" spans="1:12" s="49" customFormat="1" ht="15">
      <c r="A5" s="147" t="s">
        <v>43</v>
      </c>
      <c r="B5" s="44"/>
      <c r="C5" s="45"/>
      <c r="D5" s="45"/>
      <c r="E5" s="46"/>
      <c r="F5" s="46"/>
      <c r="G5" s="46"/>
      <c r="H5" s="46"/>
      <c r="I5" s="46"/>
      <c r="J5" s="45"/>
      <c r="K5" s="47"/>
      <c r="L5" s="48"/>
    </row>
    <row r="6" spans="1:12" s="49" customFormat="1" ht="15">
      <c r="A6" s="147" t="s">
        <v>44</v>
      </c>
      <c r="B6" s="44"/>
      <c r="C6" s="45"/>
      <c r="D6" s="45"/>
      <c r="E6" s="46"/>
      <c r="F6" s="46"/>
      <c r="G6" s="46"/>
      <c r="H6" s="46"/>
      <c r="I6" s="46"/>
      <c r="J6" s="45"/>
      <c r="K6" s="47"/>
      <c r="L6" s="48"/>
    </row>
    <row r="7" spans="1:16" ht="3" customHeight="1">
      <c r="A7" s="1"/>
      <c r="B7" s="6"/>
      <c r="C7" s="6"/>
      <c r="D7" s="6"/>
      <c r="E7" s="3"/>
      <c r="F7" s="3"/>
      <c r="G7" s="3"/>
      <c r="H7" s="3"/>
      <c r="I7" s="3"/>
      <c r="J7" s="6"/>
      <c r="L7" s="8"/>
      <c r="O7"/>
      <c r="P7"/>
    </row>
    <row r="8" spans="1:16" ht="12.75">
      <c r="A8" s="17"/>
      <c r="B8" s="15"/>
      <c r="C8" s="16"/>
      <c r="D8" s="16"/>
      <c r="E8" s="148"/>
      <c r="F8" s="149"/>
      <c r="G8" s="149" t="s">
        <v>39</v>
      </c>
      <c r="H8" s="149"/>
      <c r="I8" s="150"/>
      <c r="J8" s="16"/>
      <c r="K8" s="23"/>
      <c r="L8" s="159" t="s">
        <v>42</v>
      </c>
      <c r="O8"/>
      <c r="P8"/>
    </row>
    <row r="9" spans="1:12" s="22" customFormat="1" ht="15" customHeight="1">
      <c r="A9" s="19"/>
      <c r="B9" s="20"/>
      <c r="C9" s="18"/>
      <c r="D9" s="18"/>
      <c r="E9" s="151"/>
      <c r="F9" s="152"/>
      <c r="G9" s="152" t="s">
        <v>40</v>
      </c>
      <c r="H9" s="152"/>
      <c r="I9" s="153"/>
      <c r="J9" s="18"/>
      <c r="K9" s="21"/>
      <c r="L9" s="160" t="s">
        <v>32</v>
      </c>
    </row>
    <row r="10" spans="1:16" ht="12.75">
      <c r="A10" s="142" t="s">
        <v>8</v>
      </c>
      <c r="B10" s="143" t="s">
        <v>9</v>
      </c>
      <c r="C10" s="143" t="s">
        <v>10</v>
      </c>
      <c r="D10" s="143" t="s">
        <v>11</v>
      </c>
      <c r="E10" s="154" t="s">
        <v>5</v>
      </c>
      <c r="F10" s="155"/>
      <c r="G10" s="155"/>
      <c r="H10" s="155"/>
      <c r="I10" s="156"/>
      <c r="J10" s="144" t="s">
        <v>5</v>
      </c>
      <c r="K10" s="10" t="s">
        <v>31</v>
      </c>
      <c r="L10" s="161" t="s">
        <v>41</v>
      </c>
      <c r="O10"/>
      <c r="P10"/>
    </row>
    <row r="11" spans="1:16" ht="12.75">
      <c r="A11" s="102">
        <v>50</v>
      </c>
      <c r="B11" s="131">
        <v>9.42366</v>
      </c>
      <c r="C11" s="131">
        <v>1300</v>
      </c>
      <c r="D11" s="131">
        <v>2.5</v>
      </c>
      <c r="E11" s="170">
        <f aca="true" t="shared" si="0" ref="E11:E17">C11/100-((L11/B11)^(1/D11))</f>
        <v>6.888893426391916</v>
      </c>
      <c r="F11" s="171"/>
      <c r="G11" s="171"/>
      <c r="H11" s="171"/>
      <c r="I11" s="172"/>
      <c r="J11" s="112"/>
      <c r="K11" s="11" t="s">
        <v>6</v>
      </c>
      <c r="L11" s="162">
        <v>870</v>
      </c>
      <c r="O11"/>
      <c r="P11"/>
    </row>
    <row r="12" spans="1:16" ht="12.75">
      <c r="A12" s="102">
        <v>60</v>
      </c>
      <c r="B12" s="131">
        <v>7.48676</v>
      </c>
      <c r="C12" s="131">
        <v>1460</v>
      </c>
      <c r="D12" s="131">
        <v>2.5</v>
      </c>
      <c r="E12" s="170">
        <f t="shared" si="0"/>
        <v>7.899763436285214</v>
      </c>
      <c r="F12" s="171"/>
      <c r="G12" s="171"/>
      <c r="H12" s="171"/>
      <c r="I12" s="172"/>
      <c r="J12" s="112"/>
      <c r="K12" s="11" t="s">
        <v>6</v>
      </c>
      <c r="L12" s="162">
        <v>870</v>
      </c>
      <c r="O12"/>
      <c r="P12"/>
    </row>
    <row r="13" spans="1:16" ht="12.75">
      <c r="A13" s="102">
        <v>80</v>
      </c>
      <c r="B13" s="131">
        <v>4.22443</v>
      </c>
      <c r="C13" s="131">
        <v>1850</v>
      </c>
      <c r="D13" s="131">
        <v>2.5</v>
      </c>
      <c r="E13" s="170">
        <f t="shared" si="0"/>
        <v>10.076347283683646</v>
      </c>
      <c r="F13" s="171"/>
      <c r="G13" s="171"/>
      <c r="H13" s="171"/>
      <c r="I13" s="172"/>
      <c r="J13" s="112"/>
      <c r="K13" s="11" t="s">
        <v>6</v>
      </c>
      <c r="L13" s="162">
        <v>870</v>
      </c>
      <c r="O13"/>
      <c r="P13"/>
    </row>
    <row r="14" spans="1:16" ht="12.75">
      <c r="A14" s="102">
        <v>100</v>
      </c>
      <c r="B14" s="120">
        <v>7.89305</v>
      </c>
      <c r="C14" s="120">
        <v>2180</v>
      </c>
      <c r="D14" s="120">
        <v>2.1</v>
      </c>
      <c r="E14" s="170">
        <f t="shared" si="0"/>
        <v>12.413328520610122</v>
      </c>
      <c r="F14" s="171"/>
      <c r="G14" s="171"/>
      <c r="H14" s="171"/>
      <c r="I14" s="172"/>
      <c r="J14" s="105"/>
      <c r="K14" s="11" t="s">
        <v>6</v>
      </c>
      <c r="L14" s="162">
        <v>870</v>
      </c>
      <c r="O14"/>
      <c r="P14"/>
    </row>
    <row r="15" spans="1:16" ht="12.75">
      <c r="A15" s="102">
        <v>200</v>
      </c>
      <c r="B15" s="120">
        <v>1.435839</v>
      </c>
      <c r="C15" s="120">
        <v>4649</v>
      </c>
      <c r="D15" s="120">
        <v>2.1</v>
      </c>
      <c r="E15" s="170">
        <f t="shared" si="0"/>
        <v>25.3571138687071</v>
      </c>
      <c r="F15" s="171"/>
      <c r="G15" s="171"/>
      <c r="H15" s="171"/>
      <c r="I15" s="172"/>
      <c r="J15" s="105"/>
      <c r="K15" s="11" t="s">
        <v>6</v>
      </c>
      <c r="L15" s="162">
        <v>870</v>
      </c>
      <c r="O15"/>
      <c r="P15"/>
    </row>
    <row r="16" spans="1:16" ht="12.75">
      <c r="A16" s="102">
        <v>300</v>
      </c>
      <c r="B16" s="120">
        <v>0.515644</v>
      </c>
      <c r="C16" s="120">
        <v>7564</v>
      </c>
      <c r="D16" s="120">
        <v>2.1</v>
      </c>
      <c r="E16" s="170">
        <f t="shared" si="0"/>
        <v>41.22503929125247</v>
      </c>
      <c r="F16" s="171"/>
      <c r="G16" s="171"/>
      <c r="H16" s="171"/>
      <c r="I16" s="172"/>
      <c r="J16" s="105"/>
      <c r="K16" s="11" t="s">
        <v>6</v>
      </c>
      <c r="L16" s="162">
        <v>870</v>
      </c>
      <c r="O16"/>
      <c r="P16"/>
    </row>
    <row r="17" spans="1:16" ht="12.75">
      <c r="A17" s="106">
        <v>400</v>
      </c>
      <c r="B17" s="120">
        <v>0.261208</v>
      </c>
      <c r="C17" s="120">
        <v>10454</v>
      </c>
      <c r="D17" s="120">
        <v>2.1</v>
      </c>
      <c r="E17" s="170">
        <f t="shared" si="0"/>
        <v>56.96305395821082</v>
      </c>
      <c r="F17" s="171"/>
      <c r="G17" s="171"/>
      <c r="H17" s="171"/>
      <c r="I17" s="172"/>
      <c r="J17" s="107"/>
      <c r="K17" s="13" t="s">
        <v>6</v>
      </c>
      <c r="L17" s="162">
        <v>870</v>
      </c>
      <c r="O17"/>
      <c r="P17"/>
    </row>
    <row r="18" spans="1:16" ht="12.75">
      <c r="A18" s="102">
        <v>600</v>
      </c>
      <c r="B18" s="120">
        <v>0.089752</v>
      </c>
      <c r="C18" s="120">
        <v>17543</v>
      </c>
      <c r="D18" s="120">
        <v>2.1</v>
      </c>
      <c r="E18" s="157">
        <f aca="true" t="shared" si="1" ref="E18:E25">INT(J18/60)</f>
        <v>1</v>
      </c>
      <c r="F18" s="158" t="s">
        <v>28</v>
      </c>
      <c r="G18" s="157">
        <f aca="true" t="shared" si="2" ref="G18:G25">INT(J18-E18*60)</f>
        <v>36</v>
      </c>
      <c r="H18" s="158" t="s">
        <v>29</v>
      </c>
      <c r="I18" s="157">
        <f aca="true" t="shared" si="3" ref="I18:I25">INT(100*(J18-60*E18-G18))</f>
        <v>30</v>
      </c>
      <c r="J18" s="105">
        <f aca="true" t="shared" si="4" ref="J18:J25">C18/100-((L18/B18)^(1/D18))</f>
        <v>96.30358589501736</v>
      </c>
      <c r="K18" s="11" t="s">
        <v>6</v>
      </c>
      <c r="L18" s="162">
        <v>870</v>
      </c>
      <c r="O18"/>
      <c r="P18"/>
    </row>
    <row r="19" spans="1:16" ht="12.75">
      <c r="A19" s="102">
        <v>800</v>
      </c>
      <c r="B19" s="120">
        <v>0.04362</v>
      </c>
      <c r="C19" s="120">
        <v>24531</v>
      </c>
      <c r="D19" s="120">
        <v>2.1</v>
      </c>
      <c r="E19" s="157">
        <f t="shared" si="1"/>
        <v>2</v>
      </c>
      <c r="F19" s="158" t="s">
        <v>28</v>
      </c>
      <c r="G19" s="157">
        <f t="shared" si="2"/>
        <v>13</v>
      </c>
      <c r="H19" s="158" t="s">
        <v>29</v>
      </c>
      <c r="I19" s="157">
        <f t="shared" si="3"/>
        <v>74</v>
      </c>
      <c r="J19" s="105">
        <f t="shared" si="4"/>
        <v>133.7419595246041</v>
      </c>
      <c r="K19" s="11" t="s">
        <v>6</v>
      </c>
      <c r="L19" s="162">
        <v>870</v>
      </c>
      <c r="O19"/>
      <c r="P19"/>
    </row>
    <row r="20" spans="1:16" ht="12.75">
      <c r="A20" s="102">
        <v>1000</v>
      </c>
      <c r="B20" s="120">
        <v>0.006914</v>
      </c>
      <c r="C20" s="120">
        <v>34158</v>
      </c>
      <c r="D20" s="120">
        <v>2.3</v>
      </c>
      <c r="E20" s="157">
        <f t="shared" si="1"/>
        <v>2</v>
      </c>
      <c r="F20" s="158" t="s">
        <v>28</v>
      </c>
      <c r="G20" s="157">
        <f t="shared" si="2"/>
        <v>56</v>
      </c>
      <c r="H20" s="158" t="s">
        <v>29</v>
      </c>
      <c r="I20" s="157">
        <f t="shared" si="3"/>
        <v>64</v>
      </c>
      <c r="J20" s="105">
        <f t="shared" si="4"/>
        <v>176.64989073217546</v>
      </c>
      <c r="K20" s="11" t="s">
        <v>6</v>
      </c>
      <c r="L20" s="162">
        <v>870</v>
      </c>
      <c r="O20"/>
      <c r="P20"/>
    </row>
    <row r="21" spans="1:16" ht="12.75">
      <c r="A21" s="102">
        <v>1500</v>
      </c>
      <c r="B21" s="120">
        <v>0.0024951</v>
      </c>
      <c r="C21" s="120">
        <v>53216</v>
      </c>
      <c r="D21" s="120">
        <v>2.3</v>
      </c>
      <c r="E21" s="157">
        <f t="shared" si="1"/>
        <v>4</v>
      </c>
      <c r="F21" s="158" t="s">
        <v>28</v>
      </c>
      <c r="G21" s="157">
        <f t="shared" si="2"/>
        <v>35</v>
      </c>
      <c r="H21" s="158" t="s">
        <v>29</v>
      </c>
      <c r="I21" s="157">
        <f t="shared" si="3"/>
        <v>26</v>
      </c>
      <c r="J21" s="105">
        <f t="shared" si="4"/>
        <v>275.2667236994466</v>
      </c>
      <c r="K21" s="11" t="s">
        <v>6</v>
      </c>
      <c r="L21" s="162">
        <v>870</v>
      </c>
      <c r="O21"/>
      <c r="P21"/>
    </row>
    <row r="22" spans="1:16" ht="12.75">
      <c r="A22" s="102">
        <v>2000</v>
      </c>
      <c r="B22" s="120">
        <v>0.0011486</v>
      </c>
      <c r="C22" s="120">
        <v>74565</v>
      </c>
      <c r="D22" s="120">
        <v>2.3</v>
      </c>
      <c r="E22" s="157">
        <f t="shared" si="1"/>
        <v>6</v>
      </c>
      <c r="F22" s="158" t="s">
        <v>28</v>
      </c>
      <c r="G22" s="157">
        <f t="shared" si="2"/>
        <v>25</v>
      </c>
      <c r="H22" s="158" t="s">
        <v>29</v>
      </c>
      <c r="I22" s="157">
        <f t="shared" si="3"/>
        <v>70</v>
      </c>
      <c r="J22" s="105">
        <f t="shared" si="4"/>
        <v>385.7023669799902</v>
      </c>
      <c r="K22" s="11" t="s">
        <v>6</v>
      </c>
      <c r="L22" s="162">
        <v>870</v>
      </c>
      <c r="O22"/>
      <c r="P22"/>
    </row>
    <row r="23" spans="1:16" ht="12.75">
      <c r="A23" s="102">
        <v>3000</v>
      </c>
      <c r="B23" s="120">
        <v>0.00042789</v>
      </c>
      <c r="C23" s="120">
        <v>114561</v>
      </c>
      <c r="D23" s="120">
        <v>2.3</v>
      </c>
      <c r="E23" s="157">
        <f t="shared" si="1"/>
        <v>9</v>
      </c>
      <c r="F23" s="158" t="s">
        <v>28</v>
      </c>
      <c r="G23" s="157">
        <f t="shared" si="2"/>
        <v>52</v>
      </c>
      <c r="H23" s="158" t="s">
        <v>29</v>
      </c>
      <c r="I23" s="157">
        <f t="shared" si="3"/>
        <v>65</v>
      </c>
      <c r="J23" s="105">
        <f t="shared" si="4"/>
        <v>592.6546678749611</v>
      </c>
      <c r="K23" s="11" t="s">
        <v>6</v>
      </c>
      <c r="L23" s="162">
        <v>870</v>
      </c>
      <c r="O23"/>
      <c r="P23"/>
    </row>
    <row r="24" spans="1:16" ht="12.75">
      <c r="A24" s="102">
        <v>5000</v>
      </c>
      <c r="B24" s="120">
        <v>0.00011545</v>
      </c>
      <c r="C24" s="120">
        <v>202413</v>
      </c>
      <c r="D24" s="120">
        <v>2.3</v>
      </c>
      <c r="E24" s="157">
        <f t="shared" si="1"/>
        <v>17</v>
      </c>
      <c r="F24" s="158" t="s">
        <v>28</v>
      </c>
      <c r="G24" s="157">
        <f t="shared" si="2"/>
        <v>26</v>
      </c>
      <c r="H24" s="158" t="s">
        <v>29</v>
      </c>
      <c r="I24" s="157">
        <f t="shared" si="3"/>
        <v>77</v>
      </c>
      <c r="J24" s="105">
        <f t="shared" si="4"/>
        <v>1046.7701708713869</v>
      </c>
      <c r="K24" s="11" t="s">
        <v>6</v>
      </c>
      <c r="L24" s="162">
        <v>870</v>
      </c>
      <c r="O24"/>
      <c r="P24"/>
    </row>
    <row r="25" spans="1:16" ht="12.75">
      <c r="A25" s="108">
        <v>10000</v>
      </c>
      <c r="B25" s="120">
        <v>2.1257E-05</v>
      </c>
      <c r="C25" s="120">
        <v>422397</v>
      </c>
      <c r="D25" s="120">
        <v>2.3</v>
      </c>
      <c r="E25" s="157">
        <f t="shared" si="1"/>
        <v>36</v>
      </c>
      <c r="F25" s="158" t="s">
        <v>28</v>
      </c>
      <c r="G25" s="157">
        <f t="shared" si="2"/>
        <v>24</v>
      </c>
      <c r="H25" s="158" t="s">
        <v>29</v>
      </c>
      <c r="I25" s="157">
        <f t="shared" si="3"/>
        <v>23</v>
      </c>
      <c r="J25" s="105">
        <f t="shared" si="4"/>
        <v>2184.2397792610345</v>
      </c>
      <c r="K25" s="11" t="s">
        <v>6</v>
      </c>
      <c r="L25" s="162">
        <v>870</v>
      </c>
      <c r="O25"/>
      <c r="P25"/>
    </row>
    <row r="26" spans="1:16" ht="12.75">
      <c r="A26" s="102" t="s">
        <v>15</v>
      </c>
      <c r="B26" s="120">
        <v>16.638377</v>
      </c>
      <c r="C26" s="120">
        <v>1448</v>
      </c>
      <c r="D26" s="120">
        <v>2.1</v>
      </c>
      <c r="E26" s="170">
        <f aca="true" t="shared" si="5" ref="E26:E31">C26/100-((L26/B26)^(1/D26))</f>
        <v>7.899033759895469</v>
      </c>
      <c r="F26" s="171"/>
      <c r="G26" s="171"/>
      <c r="H26" s="171"/>
      <c r="I26" s="172"/>
      <c r="J26" s="105"/>
      <c r="K26" s="11" t="s">
        <v>6</v>
      </c>
      <c r="L26" s="162">
        <v>870</v>
      </c>
      <c r="O26"/>
      <c r="P26"/>
    </row>
    <row r="27" spans="1:16" ht="12.75">
      <c r="A27" s="102" t="s">
        <v>16</v>
      </c>
      <c r="B27" s="120">
        <v>12.060698</v>
      </c>
      <c r="C27" s="120">
        <v>1688</v>
      </c>
      <c r="D27" s="120">
        <v>2.1</v>
      </c>
      <c r="E27" s="170">
        <f t="shared" si="5"/>
        <v>9.2093562319012</v>
      </c>
      <c r="F27" s="171"/>
      <c r="G27" s="171"/>
      <c r="H27" s="171"/>
      <c r="I27" s="172"/>
      <c r="J27" s="105"/>
      <c r="K27" s="11" t="s">
        <v>6</v>
      </c>
      <c r="L27" s="162">
        <v>870</v>
      </c>
      <c r="O27"/>
      <c r="P27"/>
    </row>
    <row r="28" spans="1:16" ht="12.75">
      <c r="A28" s="102" t="s">
        <v>17</v>
      </c>
      <c r="B28" s="120">
        <v>7.107482</v>
      </c>
      <c r="C28" s="120">
        <v>2171</v>
      </c>
      <c r="D28" s="120">
        <v>2.1</v>
      </c>
      <c r="E28" s="170">
        <f t="shared" si="5"/>
        <v>11.842840800274645</v>
      </c>
      <c r="F28" s="171"/>
      <c r="G28" s="171"/>
      <c r="H28" s="171"/>
      <c r="I28" s="172"/>
      <c r="J28" s="105"/>
      <c r="K28" s="11" t="s">
        <v>6</v>
      </c>
      <c r="L28" s="162">
        <v>870</v>
      </c>
      <c r="O28"/>
      <c r="P28"/>
    </row>
    <row r="29" spans="1:16" ht="12.75">
      <c r="A29" s="102" t="s">
        <v>18</v>
      </c>
      <c r="B29" s="120">
        <v>4.674232</v>
      </c>
      <c r="C29" s="120">
        <v>2650</v>
      </c>
      <c r="D29" s="120">
        <v>2.1</v>
      </c>
      <c r="E29" s="170">
        <f t="shared" si="5"/>
        <v>14.453485075423938</v>
      </c>
      <c r="F29" s="171"/>
      <c r="G29" s="171"/>
      <c r="H29" s="171"/>
      <c r="I29" s="172"/>
      <c r="J29" s="105"/>
      <c r="K29" s="11" t="s">
        <v>6</v>
      </c>
      <c r="L29" s="162">
        <v>870</v>
      </c>
      <c r="O29"/>
      <c r="P29"/>
    </row>
    <row r="30" spans="1:16" ht="12.75">
      <c r="A30" s="102" t="s">
        <v>33</v>
      </c>
      <c r="B30" s="120">
        <v>0.371294</v>
      </c>
      <c r="C30" s="120">
        <v>8570</v>
      </c>
      <c r="D30" s="120">
        <v>2.1</v>
      </c>
      <c r="E30" s="170">
        <f t="shared" si="5"/>
        <v>45.45913607900965</v>
      </c>
      <c r="F30" s="171"/>
      <c r="G30" s="171"/>
      <c r="H30" s="171"/>
      <c r="I30" s="172"/>
      <c r="J30" s="105"/>
      <c r="K30" s="11" t="s">
        <v>6</v>
      </c>
      <c r="L30" s="162">
        <v>870</v>
      </c>
      <c r="O30"/>
      <c r="P30"/>
    </row>
    <row r="31" spans="1:16" ht="12.75">
      <c r="A31" s="102" t="s">
        <v>20</v>
      </c>
      <c r="B31" s="120">
        <v>0.217291</v>
      </c>
      <c r="C31" s="120">
        <v>11424</v>
      </c>
      <c r="D31" s="120">
        <v>2.1</v>
      </c>
      <c r="E31" s="170">
        <f t="shared" si="5"/>
        <v>62.304360587333676</v>
      </c>
      <c r="F31" s="171"/>
      <c r="G31" s="171"/>
      <c r="H31" s="171"/>
      <c r="I31" s="172"/>
      <c r="J31" s="105"/>
      <c r="K31" s="11" t="s">
        <v>6</v>
      </c>
      <c r="L31" s="162">
        <v>870</v>
      </c>
      <c r="O31"/>
      <c r="P31"/>
    </row>
    <row r="32" spans="1:16" ht="12.75">
      <c r="A32" s="102" t="s">
        <v>12</v>
      </c>
      <c r="B32" s="132">
        <v>0.0020583</v>
      </c>
      <c r="C32" s="133">
        <v>58137</v>
      </c>
      <c r="D32" s="134">
        <v>2.3</v>
      </c>
      <c r="E32" s="157">
        <f>INT(J32/60)</f>
        <v>5</v>
      </c>
      <c r="F32" s="158" t="s">
        <v>28</v>
      </c>
      <c r="G32" s="157">
        <f>INT(J32-E32*60)</f>
        <v>2</v>
      </c>
      <c r="H32" s="158" t="s">
        <v>29</v>
      </c>
      <c r="I32" s="157">
        <f>INT(100*(J32-60*E32-G32))</f>
        <v>5</v>
      </c>
      <c r="J32" s="105">
        <f>C32/100-((L32/B32)^(1/D32))</f>
        <v>302.0567385867107</v>
      </c>
      <c r="K32" s="11" t="s">
        <v>30</v>
      </c>
      <c r="L32" s="162">
        <v>870</v>
      </c>
      <c r="O32"/>
      <c r="P32"/>
    </row>
    <row r="33" spans="1:16" ht="12.75">
      <c r="A33" s="102" t="s">
        <v>13</v>
      </c>
      <c r="B33" s="132">
        <v>0.0009372</v>
      </c>
      <c r="C33" s="133">
        <v>81460</v>
      </c>
      <c r="D33" s="134">
        <v>2.3</v>
      </c>
      <c r="E33" s="157">
        <f>INT(J33/60)</f>
        <v>7</v>
      </c>
      <c r="F33" s="158" t="s">
        <v>28</v>
      </c>
      <c r="G33" s="157">
        <f>INT(J33-E33*60)</f>
        <v>1</v>
      </c>
      <c r="H33" s="158" t="s">
        <v>29</v>
      </c>
      <c r="I33" s="157">
        <f>INT(100*(J33-60*E33-G33))</f>
        <v>37</v>
      </c>
      <c r="J33" s="105">
        <f>C33/100-((L33/B33)^(1/D33))</f>
        <v>421.37012080181483</v>
      </c>
      <c r="K33" s="11" t="s">
        <v>30</v>
      </c>
      <c r="L33" s="162">
        <v>870</v>
      </c>
      <c r="O33"/>
      <c r="P33"/>
    </row>
    <row r="34" spans="1:16" ht="12.75">
      <c r="A34" s="102" t="s">
        <v>14</v>
      </c>
      <c r="B34" s="132">
        <v>0.00034914</v>
      </c>
      <c r="C34" s="133">
        <v>125154</v>
      </c>
      <c r="D34" s="134">
        <v>2.3</v>
      </c>
      <c r="E34" s="157">
        <f>INT(J34/60)</f>
        <v>10</v>
      </c>
      <c r="F34" s="158" t="s">
        <v>28</v>
      </c>
      <c r="G34" s="157">
        <f>INT(J34-E34*60)</f>
        <v>47</v>
      </c>
      <c r="H34" s="158" t="s">
        <v>29</v>
      </c>
      <c r="I34" s="157">
        <f>INT(100*(J34-60*E34-G34))</f>
        <v>45</v>
      </c>
      <c r="J34" s="105">
        <f>C34/100-((L34/B34)^(1/D34))</f>
        <v>647.4585526022626</v>
      </c>
      <c r="K34" s="11" t="s">
        <v>30</v>
      </c>
      <c r="L34" s="162">
        <v>870</v>
      </c>
      <c r="O34"/>
      <c r="P34"/>
    </row>
    <row r="35" spans="1:16" ht="12.75">
      <c r="A35" s="102" t="s">
        <v>21</v>
      </c>
      <c r="B35" s="120">
        <v>0.405548</v>
      </c>
      <c r="C35" s="120">
        <v>8720</v>
      </c>
      <c r="D35" s="120">
        <v>2.1</v>
      </c>
      <c r="E35" s="170">
        <f>C35/100-((L35/B35)^(1/D35))</f>
        <v>48.61507915629503</v>
      </c>
      <c r="F35" s="171"/>
      <c r="G35" s="171"/>
      <c r="H35" s="171"/>
      <c r="I35" s="172"/>
      <c r="J35" s="105"/>
      <c r="K35" s="11" t="s">
        <v>6</v>
      </c>
      <c r="L35" s="162">
        <v>870</v>
      </c>
      <c r="O35"/>
      <c r="P35"/>
    </row>
    <row r="36" spans="1:16" ht="12.75">
      <c r="A36" s="102" t="s">
        <v>22</v>
      </c>
      <c r="B36" s="120">
        <v>0.014782</v>
      </c>
      <c r="C36" s="120">
        <v>41816</v>
      </c>
      <c r="D36" s="120">
        <v>2.1</v>
      </c>
      <c r="E36" s="157">
        <f>INT(J36/60)</f>
        <v>3</v>
      </c>
      <c r="F36" s="158" t="s">
        <v>28</v>
      </c>
      <c r="G36" s="157">
        <f>INT(J36-E36*60)</f>
        <v>51</v>
      </c>
      <c r="H36" s="158" t="s">
        <v>29</v>
      </c>
      <c r="I36" s="157">
        <f>INT(100*(J36-60*E36-G36))</f>
        <v>38</v>
      </c>
      <c r="J36" s="105">
        <f>C36/100-((L36/B36)^(1/D36))</f>
        <v>231.38158197215876</v>
      </c>
      <c r="K36" s="11" t="s">
        <v>30</v>
      </c>
      <c r="L36" s="162">
        <v>870</v>
      </c>
      <c r="O36"/>
      <c r="P36"/>
    </row>
    <row r="37" spans="1:16" ht="12.75">
      <c r="A37" s="102" t="s">
        <v>0</v>
      </c>
      <c r="B37" s="131">
        <v>942.65514</v>
      </c>
      <c r="C37" s="131">
        <v>75</v>
      </c>
      <c r="D37" s="135">
        <v>1</v>
      </c>
      <c r="E37" s="170">
        <f aca="true" t="shared" si="6" ref="E37:E45">C37/100+((L37/B37)^(1/D37))</f>
        <v>1.6729250052145264</v>
      </c>
      <c r="F37" s="171"/>
      <c r="G37" s="171"/>
      <c r="H37" s="171"/>
      <c r="I37" s="172"/>
      <c r="J37" s="113"/>
      <c r="K37" s="11" t="s">
        <v>7</v>
      </c>
      <c r="L37" s="162">
        <v>870</v>
      </c>
      <c r="O37"/>
      <c r="P37"/>
    </row>
    <row r="38" spans="1:16" ht="12.75">
      <c r="A38" s="102" t="s">
        <v>23</v>
      </c>
      <c r="B38" s="132">
        <v>303.79747</v>
      </c>
      <c r="C38" s="131">
        <v>80</v>
      </c>
      <c r="D38" s="136">
        <v>1</v>
      </c>
      <c r="E38" s="170">
        <f t="shared" si="6"/>
        <v>3.663749984488021</v>
      </c>
      <c r="F38" s="171"/>
      <c r="G38" s="171"/>
      <c r="H38" s="171"/>
      <c r="I38" s="172"/>
      <c r="J38" s="109"/>
      <c r="K38" s="11" t="s">
        <v>7</v>
      </c>
      <c r="L38" s="162">
        <v>870</v>
      </c>
      <c r="O38"/>
      <c r="P38"/>
    </row>
    <row r="39" spans="1:16" ht="12.75">
      <c r="A39" s="102" t="s">
        <v>1</v>
      </c>
      <c r="B39" s="131">
        <v>171.91361</v>
      </c>
      <c r="C39" s="137">
        <v>125</v>
      </c>
      <c r="D39" s="135">
        <v>1.1</v>
      </c>
      <c r="E39" s="170">
        <f t="shared" si="6"/>
        <v>5.6170683897477085</v>
      </c>
      <c r="F39" s="171"/>
      <c r="G39" s="171"/>
      <c r="H39" s="171"/>
      <c r="I39" s="172"/>
      <c r="J39" s="113"/>
      <c r="K39" s="11" t="s">
        <v>7</v>
      </c>
      <c r="L39" s="162">
        <v>870</v>
      </c>
      <c r="O39"/>
      <c r="P39"/>
    </row>
    <row r="40" spans="1:16" ht="12.75">
      <c r="A40" s="102" t="s">
        <v>27</v>
      </c>
      <c r="B40" s="122">
        <v>106.044538</v>
      </c>
      <c r="C40" s="126">
        <v>374</v>
      </c>
      <c r="D40" s="124">
        <v>1</v>
      </c>
      <c r="E40" s="170">
        <f t="shared" si="6"/>
        <v>11.944100054639307</v>
      </c>
      <c r="F40" s="171"/>
      <c r="G40" s="171"/>
      <c r="H40" s="171"/>
      <c r="I40" s="172"/>
      <c r="J40" s="109"/>
      <c r="K40" s="11" t="s">
        <v>7</v>
      </c>
      <c r="L40" s="162">
        <v>870</v>
      </c>
      <c r="O40"/>
      <c r="P40"/>
    </row>
    <row r="41" spans="1:16" ht="12.75">
      <c r="A41" s="102" t="s">
        <v>2</v>
      </c>
      <c r="B41" s="120">
        <v>83.435373</v>
      </c>
      <c r="C41" s="125">
        <v>130</v>
      </c>
      <c r="D41" s="127">
        <v>0.9</v>
      </c>
      <c r="E41" s="170">
        <f t="shared" si="6"/>
        <v>14.830035441872331</v>
      </c>
      <c r="F41" s="171"/>
      <c r="G41" s="171"/>
      <c r="H41" s="171"/>
      <c r="I41" s="172"/>
      <c r="J41" s="105"/>
      <c r="K41" s="11" t="s">
        <v>7</v>
      </c>
      <c r="L41" s="162">
        <v>870</v>
      </c>
      <c r="O41"/>
      <c r="P41"/>
    </row>
    <row r="42" spans="1:16" ht="12.75">
      <c r="A42" s="102" t="s">
        <v>3</v>
      </c>
      <c r="B42" s="120">
        <v>27.928062</v>
      </c>
      <c r="C42" s="125">
        <v>362</v>
      </c>
      <c r="D42" s="127">
        <v>0.9</v>
      </c>
      <c r="E42" s="170">
        <f t="shared" si="6"/>
        <v>49.267868474610026</v>
      </c>
      <c r="F42" s="171"/>
      <c r="G42" s="171"/>
      <c r="H42" s="171"/>
      <c r="I42" s="172"/>
      <c r="J42" s="105"/>
      <c r="K42" s="11" t="s">
        <v>7</v>
      </c>
      <c r="L42" s="162">
        <v>870</v>
      </c>
      <c r="O42"/>
      <c r="P42"/>
    </row>
    <row r="43" spans="1:16" ht="12.75">
      <c r="A43" s="102" t="s">
        <v>24</v>
      </c>
      <c r="B43" s="120">
        <v>25.267696</v>
      </c>
      <c r="C43" s="125">
        <v>405</v>
      </c>
      <c r="D43" s="127">
        <v>0.9</v>
      </c>
      <c r="E43" s="170">
        <f t="shared" si="6"/>
        <v>55.068329307706776</v>
      </c>
      <c r="F43" s="171"/>
      <c r="G43" s="171"/>
      <c r="H43" s="171"/>
      <c r="I43" s="172"/>
      <c r="J43" s="105"/>
      <c r="K43" s="11" t="s">
        <v>7</v>
      </c>
      <c r="L43" s="162">
        <v>870</v>
      </c>
      <c r="O43"/>
      <c r="P43"/>
    </row>
    <row r="44" spans="1:16" ht="12.75">
      <c r="A44" s="102" t="s">
        <v>4</v>
      </c>
      <c r="B44" s="120">
        <v>28.058125</v>
      </c>
      <c r="C44" s="125">
        <v>360</v>
      </c>
      <c r="D44" s="127">
        <v>0.9</v>
      </c>
      <c r="E44" s="170">
        <f t="shared" si="6"/>
        <v>49.01281801536498</v>
      </c>
      <c r="F44" s="171"/>
      <c r="G44" s="171"/>
      <c r="H44" s="171"/>
      <c r="I44" s="172"/>
      <c r="J44" s="105"/>
      <c r="K44" s="11" t="s">
        <v>7</v>
      </c>
      <c r="L44" s="162">
        <v>870</v>
      </c>
      <c r="O44"/>
      <c r="P44"/>
    </row>
    <row r="45" spans="1:16" ht="12.75">
      <c r="A45" s="102" t="s">
        <v>25</v>
      </c>
      <c r="B45" s="138">
        <v>24.63917</v>
      </c>
      <c r="C45" s="139">
        <v>500</v>
      </c>
      <c r="D45" s="140">
        <v>0.9</v>
      </c>
      <c r="E45" s="170">
        <f t="shared" si="6"/>
        <v>57.46640526858643</v>
      </c>
      <c r="F45" s="171"/>
      <c r="G45" s="171"/>
      <c r="H45" s="171"/>
      <c r="I45" s="172"/>
      <c r="J45" s="112"/>
      <c r="K45" s="11" t="s">
        <v>7</v>
      </c>
      <c r="L45" s="162">
        <v>870</v>
      </c>
      <c r="O45"/>
      <c r="P45"/>
    </row>
    <row r="46" spans="1:16" ht="12.75">
      <c r="A46" s="102" t="s">
        <v>26</v>
      </c>
      <c r="B46" s="103"/>
      <c r="C46" s="104"/>
      <c r="D46" s="104"/>
      <c r="E46" s="173">
        <f>INT(1500+(L46/0.48))</f>
        <v>3312</v>
      </c>
      <c r="F46" s="174"/>
      <c r="G46" s="174"/>
      <c r="H46" s="174"/>
      <c r="I46" s="175"/>
      <c r="J46" s="104"/>
      <c r="K46" s="12" t="s">
        <v>7</v>
      </c>
      <c r="L46" s="162">
        <v>870</v>
      </c>
      <c r="O46"/>
      <c r="P46"/>
    </row>
  </sheetData>
  <sheetProtection/>
  <mergeCells count="24">
    <mergeCell ref="E11:I11"/>
    <mergeCell ref="E15:I15"/>
    <mergeCell ref="E14:I14"/>
    <mergeCell ref="E13:I13"/>
    <mergeCell ref="E12:I12"/>
    <mergeCell ref="E16:I16"/>
    <mergeCell ref="E29:I29"/>
    <mergeCell ref="E28:I28"/>
    <mergeCell ref="E17:I17"/>
    <mergeCell ref="E27:I27"/>
    <mergeCell ref="E26:I26"/>
    <mergeCell ref="E30:I30"/>
    <mergeCell ref="E31:I31"/>
    <mergeCell ref="E41:I41"/>
    <mergeCell ref="E38:I38"/>
    <mergeCell ref="E39:I39"/>
    <mergeCell ref="E40:I40"/>
    <mergeCell ref="E35:I35"/>
    <mergeCell ref="E37:I37"/>
    <mergeCell ref="E46:I46"/>
    <mergeCell ref="E45:I45"/>
    <mergeCell ref="E43:I43"/>
    <mergeCell ref="E42:I42"/>
    <mergeCell ref="E44:I44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2"/>
  <headerFooter alignWithMargins="0">
    <oddFooter>&amp;L&amp;8&amp;Z&amp;F&amp;R&amp;8 3.10.09, kun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Isidor Fuchser</dc:creator>
  <cp:keywords/>
  <dc:description/>
  <cp:lastModifiedBy>Isi</cp:lastModifiedBy>
  <cp:lastPrinted>2009-10-03T22:10:11Z</cp:lastPrinted>
  <dcterms:created xsi:type="dcterms:W3CDTF">2003-03-19T10:39:44Z</dcterms:created>
  <dcterms:modified xsi:type="dcterms:W3CDTF">2010-03-04T21:28:20Z</dcterms:modified>
  <cp:category/>
  <cp:version/>
  <cp:contentType/>
  <cp:contentStatus/>
</cp:coreProperties>
</file>